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2\63522075 Oprava tramvajového křížení v km 0,580 v žst. Olomouc hl. n. - VD\01_ZD\Díl 4 Soupis prací s výkazem výměr\"/>
    </mc:Choice>
  </mc:AlternateContent>
  <bookViews>
    <workbookView xWindow="0" yWindow="0" windowWidth="28800" windowHeight="12345"/>
  </bookViews>
  <sheets>
    <sheet name="Rekapitulace stavby" sheetId="1" r:id="rId1"/>
    <sheet name="SO 00 - VRN" sheetId="2" r:id="rId2"/>
    <sheet name="SO 01 - Oprava tramvajové..." sheetId="3" r:id="rId3"/>
    <sheet name="SO 02 - Oprava přilehlých..." sheetId="4" r:id="rId4"/>
  </sheets>
  <definedNames>
    <definedName name="_xlnm._FilterDatabase" localSheetId="1" hidden="1">'SO 00 - VRN'!$C$120:$K$140</definedName>
    <definedName name="_xlnm._FilterDatabase" localSheetId="2" hidden="1">'SO 01 - Oprava tramvajové...'!$C$123:$K$493</definedName>
    <definedName name="_xlnm._FilterDatabase" localSheetId="3" hidden="1">'SO 02 - Oprava přilehlých...'!$C$128:$K$373</definedName>
    <definedName name="_xlnm.Print_Titles" localSheetId="0">'Rekapitulace stavby'!$92:$92</definedName>
    <definedName name="_xlnm.Print_Titles" localSheetId="1">'SO 00 - VRN'!$120:$120</definedName>
    <definedName name="_xlnm.Print_Titles" localSheetId="2">'SO 01 - Oprava tramvajové...'!$123:$123</definedName>
    <definedName name="_xlnm.Print_Titles" localSheetId="3">'SO 02 - Oprava přilehlých...'!$128:$128</definedName>
    <definedName name="_xlnm.Print_Area" localSheetId="0">'Rekapitulace stavby'!$D$4:$AO$76,'Rekapitulace stavby'!$C$82:$AQ$98</definedName>
    <definedName name="_xlnm.Print_Area" localSheetId="1">'SO 00 - VRN'!$C$4:$J$76,'SO 00 - VRN'!$C$82:$J$102,'SO 00 - VRN'!$C$108:$J$140</definedName>
    <definedName name="_xlnm.Print_Area" localSheetId="2">'SO 01 - Oprava tramvajové...'!$C$4:$J$76,'SO 01 - Oprava tramvajové...'!$C$82:$J$105,'SO 01 - Oprava tramvajové...'!$C$111:$J$493</definedName>
    <definedName name="_xlnm.Print_Area" localSheetId="3">'SO 02 - Oprava přilehlých...'!$C$4:$J$76,'SO 02 - Oprava přilehlých...'!$C$82:$J$110,'SO 02 - Oprava přilehlých...'!$C$116:$J$373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370" i="4"/>
  <c r="BH370" i="4"/>
  <c r="BG370" i="4"/>
  <c r="BF370" i="4"/>
  <c r="T370" i="4"/>
  <c r="R370" i="4"/>
  <c r="P370" i="4"/>
  <c r="BI366" i="4"/>
  <c r="BH366" i="4"/>
  <c r="BG366" i="4"/>
  <c r="BF366" i="4"/>
  <c r="T366" i="4"/>
  <c r="R366" i="4"/>
  <c r="P366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8" i="4"/>
  <c r="BH358" i="4"/>
  <c r="BG358" i="4"/>
  <c r="BF358" i="4"/>
  <c r="T358" i="4"/>
  <c r="R358" i="4"/>
  <c r="P358" i="4"/>
  <c r="BI354" i="4"/>
  <c r="BH354" i="4"/>
  <c r="BG354" i="4"/>
  <c r="BF354" i="4"/>
  <c r="T354" i="4"/>
  <c r="R354" i="4"/>
  <c r="P354" i="4"/>
  <c r="BI348" i="4"/>
  <c r="BH348" i="4"/>
  <c r="BG348" i="4"/>
  <c r="BF348" i="4"/>
  <c r="T348" i="4"/>
  <c r="T342" i="4"/>
  <c r="R348" i="4"/>
  <c r="P348" i="4"/>
  <c r="BI343" i="4"/>
  <c r="BH343" i="4"/>
  <c r="BG343" i="4"/>
  <c r="BF343" i="4"/>
  <c r="T343" i="4"/>
  <c r="R343" i="4"/>
  <c r="R342" i="4" s="1"/>
  <c r="P343" i="4"/>
  <c r="P342" i="4" s="1"/>
  <c r="BI340" i="4"/>
  <c r="BH340" i="4"/>
  <c r="BG340" i="4"/>
  <c r="BF340" i="4"/>
  <c r="T340" i="4"/>
  <c r="T339" i="4"/>
  <c r="R340" i="4"/>
  <c r="R339" i="4" s="1"/>
  <c r="P340" i="4"/>
  <c r="P339" i="4" s="1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27" i="4"/>
  <c r="BH327" i="4"/>
  <c r="BG327" i="4"/>
  <c r="BF327" i="4"/>
  <c r="T327" i="4"/>
  <c r="R327" i="4"/>
  <c r="P327" i="4"/>
  <c r="BI323" i="4"/>
  <c r="BH323" i="4"/>
  <c r="BG323" i="4"/>
  <c r="BF323" i="4"/>
  <c r="T323" i="4"/>
  <c r="R323" i="4"/>
  <c r="P323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2" i="4"/>
  <c r="BH312" i="4"/>
  <c r="BG312" i="4"/>
  <c r="BF312" i="4"/>
  <c r="T312" i="4"/>
  <c r="R312" i="4"/>
  <c r="P312" i="4"/>
  <c r="BI308" i="4"/>
  <c r="BH308" i="4"/>
  <c r="BG308" i="4"/>
  <c r="BF308" i="4"/>
  <c r="T308" i="4"/>
  <c r="R308" i="4"/>
  <c r="P308" i="4"/>
  <c r="BI304" i="4"/>
  <c r="BH304" i="4"/>
  <c r="BG304" i="4"/>
  <c r="BF304" i="4"/>
  <c r="T304" i="4"/>
  <c r="T303" i="4"/>
  <c r="R304" i="4"/>
  <c r="R303" i="4" s="1"/>
  <c r="P304" i="4"/>
  <c r="P303" i="4" s="1"/>
  <c r="BI298" i="4"/>
  <c r="BH298" i="4"/>
  <c r="BG298" i="4"/>
  <c r="BF298" i="4"/>
  <c r="T298" i="4"/>
  <c r="R298" i="4"/>
  <c r="P298" i="4"/>
  <c r="BI294" i="4"/>
  <c r="BH294" i="4"/>
  <c r="BG294" i="4"/>
  <c r="BF294" i="4"/>
  <c r="T294" i="4"/>
  <c r="R294" i="4"/>
  <c r="P294" i="4"/>
  <c r="BI290" i="4"/>
  <c r="BH290" i="4"/>
  <c r="BG290" i="4"/>
  <c r="BF290" i="4"/>
  <c r="T290" i="4"/>
  <c r="R290" i="4"/>
  <c r="P290" i="4"/>
  <c r="BI286" i="4"/>
  <c r="BH286" i="4"/>
  <c r="BG286" i="4"/>
  <c r="BF286" i="4"/>
  <c r="T286" i="4"/>
  <c r="R286" i="4"/>
  <c r="P286" i="4"/>
  <c r="BI277" i="4"/>
  <c r="BH277" i="4"/>
  <c r="BG277" i="4"/>
  <c r="BF277" i="4"/>
  <c r="T277" i="4"/>
  <c r="R277" i="4"/>
  <c r="P277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5" i="4"/>
  <c r="BH255" i="4"/>
  <c r="BG255" i="4"/>
  <c r="BF255" i="4"/>
  <c r="T255" i="4"/>
  <c r="R255" i="4"/>
  <c r="P255" i="4"/>
  <c r="BI251" i="4"/>
  <c r="BH251" i="4"/>
  <c r="BG251" i="4"/>
  <c r="BF251" i="4"/>
  <c r="T251" i="4"/>
  <c r="R251" i="4"/>
  <c r="P251" i="4"/>
  <c r="BI247" i="4"/>
  <c r="BH247" i="4"/>
  <c r="BG247" i="4"/>
  <c r="BF247" i="4"/>
  <c r="T247" i="4"/>
  <c r="R247" i="4"/>
  <c r="P247" i="4"/>
  <c r="BI243" i="4"/>
  <c r="BH243" i="4"/>
  <c r="BG243" i="4"/>
  <c r="BF243" i="4"/>
  <c r="T243" i="4"/>
  <c r="R243" i="4"/>
  <c r="P243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0" i="4"/>
  <c r="BH230" i="4"/>
  <c r="BG230" i="4"/>
  <c r="BF230" i="4"/>
  <c r="T230" i="4"/>
  <c r="R230" i="4"/>
  <c r="P230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R178" i="4"/>
  <c r="P178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J126" i="4"/>
  <c r="J125" i="4"/>
  <c r="F123" i="4"/>
  <c r="E121" i="4"/>
  <c r="J92" i="4"/>
  <c r="J91" i="4"/>
  <c r="F89" i="4"/>
  <c r="E87" i="4"/>
  <c r="J18" i="4"/>
  <c r="E18" i="4"/>
  <c r="F92" i="4" s="1"/>
  <c r="J17" i="4"/>
  <c r="J15" i="4"/>
  <c r="E15" i="4"/>
  <c r="F91" i="4"/>
  <c r="J14" i="4"/>
  <c r="J12" i="4"/>
  <c r="J123" i="4" s="1"/>
  <c r="E7" i="4"/>
  <c r="E119" i="4" s="1"/>
  <c r="J37" i="3"/>
  <c r="J36" i="3"/>
  <c r="AY96" i="1" s="1"/>
  <c r="J35" i="3"/>
  <c r="AX96" i="1"/>
  <c r="BI492" i="3"/>
  <c r="BH492" i="3"/>
  <c r="BG492" i="3"/>
  <c r="BF492" i="3"/>
  <c r="T492" i="3"/>
  <c r="T491" i="3"/>
  <c r="R492" i="3"/>
  <c r="R491" i="3"/>
  <c r="P492" i="3"/>
  <c r="P491" i="3" s="1"/>
  <c r="BI487" i="3"/>
  <c r="BH487" i="3"/>
  <c r="BG487" i="3"/>
  <c r="BF487" i="3"/>
  <c r="T487" i="3"/>
  <c r="R487" i="3"/>
  <c r="P487" i="3"/>
  <c r="BI482" i="3"/>
  <c r="BH482" i="3"/>
  <c r="BG482" i="3"/>
  <c r="BF482" i="3"/>
  <c r="T482" i="3"/>
  <c r="R482" i="3"/>
  <c r="P482" i="3"/>
  <c r="BI478" i="3"/>
  <c r="BH478" i="3"/>
  <c r="BG478" i="3"/>
  <c r="BF478" i="3"/>
  <c r="T478" i="3"/>
  <c r="R478" i="3"/>
  <c r="P478" i="3"/>
  <c r="BI474" i="3"/>
  <c r="BH474" i="3"/>
  <c r="BG474" i="3"/>
  <c r="BF474" i="3"/>
  <c r="T474" i="3"/>
  <c r="R474" i="3"/>
  <c r="P474" i="3"/>
  <c r="BI467" i="3"/>
  <c r="BH467" i="3"/>
  <c r="BG467" i="3"/>
  <c r="BF467" i="3"/>
  <c r="T467" i="3"/>
  <c r="R467" i="3"/>
  <c r="P467" i="3"/>
  <c r="BI463" i="3"/>
  <c r="BH463" i="3"/>
  <c r="BG463" i="3"/>
  <c r="BF463" i="3"/>
  <c r="T463" i="3"/>
  <c r="R463" i="3"/>
  <c r="P463" i="3"/>
  <c r="BI457" i="3"/>
  <c r="BH457" i="3"/>
  <c r="BG457" i="3"/>
  <c r="BF457" i="3"/>
  <c r="T457" i="3"/>
  <c r="R457" i="3"/>
  <c r="P457" i="3"/>
  <c r="BI453" i="3"/>
  <c r="BH453" i="3"/>
  <c r="BG453" i="3"/>
  <c r="BF453" i="3"/>
  <c r="T453" i="3"/>
  <c r="R453" i="3"/>
  <c r="P453" i="3"/>
  <c r="BI448" i="3"/>
  <c r="BH448" i="3"/>
  <c r="BG448" i="3"/>
  <c r="BF448" i="3"/>
  <c r="T448" i="3"/>
  <c r="R448" i="3"/>
  <c r="P448" i="3"/>
  <c r="BI443" i="3"/>
  <c r="BH443" i="3"/>
  <c r="BG443" i="3"/>
  <c r="BF443" i="3"/>
  <c r="T443" i="3"/>
  <c r="R443" i="3"/>
  <c r="P443" i="3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R436" i="3"/>
  <c r="P436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10" i="3"/>
  <c r="BH410" i="3"/>
  <c r="BG410" i="3"/>
  <c r="BF410" i="3"/>
  <c r="T410" i="3"/>
  <c r="R410" i="3"/>
  <c r="P410" i="3"/>
  <c r="BI405" i="3"/>
  <c r="BH405" i="3"/>
  <c r="BG405" i="3"/>
  <c r="BF405" i="3"/>
  <c r="T405" i="3"/>
  <c r="R405" i="3"/>
  <c r="P405" i="3"/>
  <c r="BI401" i="3"/>
  <c r="BH401" i="3"/>
  <c r="BG401" i="3"/>
  <c r="BF401" i="3"/>
  <c r="T401" i="3"/>
  <c r="R401" i="3"/>
  <c r="P401" i="3"/>
  <c r="BI399" i="3"/>
  <c r="BH399" i="3"/>
  <c r="BG399" i="3"/>
  <c r="BF399" i="3"/>
  <c r="T399" i="3"/>
  <c r="R399" i="3"/>
  <c r="P399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2" i="3"/>
  <c r="BH392" i="3"/>
  <c r="BG392" i="3"/>
  <c r="BF392" i="3"/>
  <c r="T392" i="3"/>
  <c r="R392" i="3"/>
  <c r="P392" i="3"/>
  <c r="BI388" i="3"/>
  <c r="BH388" i="3"/>
  <c r="BG388" i="3"/>
  <c r="BF388" i="3"/>
  <c r="T388" i="3"/>
  <c r="R388" i="3"/>
  <c r="P388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4" i="3"/>
  <c r="BH374" i="3"/>
  <c r="BG374" i="3"/>
  <c r="BF374" i="3"/>
  <c r="T374" i="3"/>
  <c r="R374" i="3"/>
  <c r="P374" i="3"/>
  <c r="BI370" i="3"/>
  <c r="BH370" i="3"/>
  <c r="BG370" i="3"/>
  <c r="BF370" i="3"/>
  <c r="T370" i="3"/>
  <c r="R370" i="3"/>
  <c r="P370" i="3"/>
  <c r="BI365" i="3"/>
  <c r="BH365" i="3"/>
  <c r="BG365" i="3"/>
  <c r="BF365" i="3"/>
  <c r="T365" i="3"/>
  <c r="R365" i="3"/>
  <c r="P365" i="3"/>
  <c r="BI361" i="3"/>
  <c r="BH361" i="3"/>
  <c r="BG361" i="3"/>
  <c r="BF361" i="3"/>
  <c r="T361" i="3"/>
  <c r="R361" i="3"/>
  <c r="P361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48" i="3"/>
  <c r="BH348" i="3"/>
  <c r="BG348" i="3"/>
  <c r="BF348" i="3"/>
  <c r="T348" i="3"/>
  <c r="R348" i="3"/>
  <c r="P348" i="3"/>
  <c r="BI343" i="3"/>
  <c r="BH343" i="3"/>
  <c r="BG343" i="3"/>
  <c r="BF343" i="3"/>
  <c r="T343" i="3"/>
  <c r="R343" i="3"/>
  <c r="P343" i="3"/>
  <c r="BI339" i="3"/>
  <c r="BH339" i="3"/>
  <c r="BG339" i="3"/>
  <c r="BF339" i="3"/>
  <c r="T339" i="3"/>
  <c r="R339" i="3"/>
  <c r="P339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R331" i="3"/>
  <c r="P331" i="3"/>
  <c r="BI326" i="3"/>
  <c r="BH326" i="3"/>
  <c r="BG326" i="3"/>
  <c r="BF326" i="3"/>
  <c r="T326" i="3"/>
  <c r="R326" i="3"/>
  <c r="P326" i="3"/>
  <c r="BI322" i="3"/>
  <c r="BH322" i="3"/>
  <c r="BG322" i="3"/>
  <c r="BF322" i="3"/>
  <c r="T322" i="3"/>
  <c r="R322" i="3"/>
  <c r="P322" i="3"/>
  <c r="BI318" i="3"/>
  <c r="BH318" i="3"/>
  <c r="BG318" i="3"/>
  <c r="BF318" i="3"/>
  <c r="T318" i="3"/>
  <c r="R318" i="3"/>
  <c r="P318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4" i="3"/>
  <c r="BH284" i="3"/>
  <c r="BG284" i="3"/>
  <c r="BF284" i="3"/>
  <c r="T284" i="3"/>
  <c r="R284" i="3"/>
  <c r="P284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2" i="3"/>
  <c r="BH272" i="3"/>
  <c r="BG272" i="3"/>
  <c r="BF272" i="3"/>
  <c r="T272" i="3"/>
  <c r="R272" i="3"/>
  <c r="P272" i="3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58" i="3"/>
  <c r="BH258" i="3"/>
  <c r="BG258" i="3"/>
  <c r="BF258" i="3"/>
  <c r="T258" i="3"/>
  <c r="R258" i="3"/>
  <c r="P258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4" i="3"/>
  <c r="BH134" i="3"/>
  <c r="BG134" i="3"/>
  <c r="BF134" i="3"/>
  <c r="T134" i="3"/>
  <c r="R134" i="3"/>
  <c r="P134" i="3"/>
  <c r="BI127" i="3"/>
  <c r="BH127" i="3"/>
  <c r="BG127" i="3"/>
  <c r="BF127" i="3"/>
  <c r="T127" i="3"/>
  <c r="R127" i="3"/>
  <c r="P127" i="3"/>
  <c r="J121" i="3"/>
  <c r="J120" i="3"/>
  <c r="F118" i="3"/>
  <c r="E116" i="3"/>
  <c r="J92" i="3"/>
  <c r="J91" i="3"/>
  <c r="F89" i="3"/>
  <c r="E87" i="3"/>
  <c r="J18" i="3"/>
  <c r="E18" i="3"/>
  <c r="F121" i="3" s="1"/>
  <c r="J17" i="3"/>
  <c r="J15" i="3"/>
  <c r="E15" i="3"/>
  <c r="F91" i="3" s="1"/>
  <c r="J14" i="3"/>
  <c r="J12" i="3"/>
  <c r="J118" i="3" s="1"/>
  <c r="E7" i="3"/>
  <c r="E114" i="3"/>
  <c r="J37" i="2"/>
  <c r="J36" i="2"/>
  <c r="AY95" i="1" s="1"/>
  <c r="J35" i="2"/>
  <c r="AX95" i="1"/>
  <c r="BI139" i="2"/>
  <c r="F37" i="2" s="1"/>
  <c r="BH139" i="2"/>
  <c r="BG139" i="2"/>
  <c r="BF139" i="2"/>
  <c r="T139" i="2"/>
  <c r="T138" i="2"/>
  <c r="R139" i="2"/>
  <c r="R138" i="2" s="1"/>
  <c r="P139" i="2"/>
  <c r="P138" i="2" s="1"/>
  <c r="BI136" i="2"/>
  <c r="BH136" i="2"/>
  <c r="BG136" i="2"/>
  <c r="BF136" i="2"/>
  <c r="T136" i="2"/>
  <c r="T135" i="2" s="1"/>
  <c r="R136" i="2"/>
  <c r="R135" i="2"/>
  <c r="P136" i="2"/>
  <c r="P135" i="2" s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F35" i="2" s="1"/>
  <c r="BF126" i="2"/>
  <c r="T126" i="2"/>
  <c r="R126" i="2"/>
  <c r="P126" i="2"/>
  <c r="BI124" i="2"/>
  <c r="BH124" i="2"/>
  <c r="F36" i="2" s="1"/>
  <c r="BG124" i="2"/>
  <c r="BF124" i="2"/>
  <c r="T124" i="2"/>
  <c r="R124" i="2"/>
  <c r="P124" i="2"/>
  <c r="J118" i="2"/>
  <c r="J117" i="2"/>
  <c r="F115" i="2"/>
  <c r="E113" i="2"/>
  <c r="J92" i="2"/>
  <c r="J91" i="2"/>
  <c r="F89" i="2"/>
  <c r="E87" i="2"/>
  <c r="J18" i="2"/>
  <c r="E18" i="2"/>
  <c r="F118" i="2" s="1"/>
  <c r="J17" i="2"/>
  <c r="J15" i="2"/>
  <c r="E15" i="2"/>
  <c r="F117" i="2"/>
  <c r="J14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BK129" i="2"/>
  <c r="J436" i="3"/>
  <c r="J380" i="3"/>
  <c r="BK310" i="3"/>
  <c r="BK478" i="3"/>
  <c r="J463" i="3"/>
  <c r="BK223" i="3"/>
  <c r="J134" i="3"/>
  <c r="J305" i="3"/>
  <c r="BK147" i="3"/>
  <c r="J322" i="3"/>
  <c r="BK414" i="3"/>
  <c r="BK339" i="3"/>
  <c r="BK365" i="3"/>
  <c r="BK295" i="3"/>
  <c r="BK245" i="3"/>
  <c r="BK134" i="3"/>
  <c r="BK405" i="3"/>
  <c r="BK303" i="3"/>
  <c r="J370" i="3"/>
  <c r="J293" i="3"/>
  <c r="BK214" i="3"/>
  <c r="J366" i="4"/>
  <c r="BK316" i="4"/>
  <c r="BK187" i="4"/>
  <c r="BK163" i="4"/>
  <c r="J362" i="4"/>
  <c r="BK218" i="4"/>
  <c r="BK235" i="4"/>
  <c r="J286" i="4"/>
  <c r="J155" i="4"/>
  <c r="F34" i="2"/>
  <c r="J210" i="3"/>
  <c r="BK448" i="3"/>
  <c r="J395" i="3"/>
  <c r="BK127" i="3"/>
  <c r="BK443" i="3"/>
  <c r="BK263" i="3"/>
  <c r="BK492" i="3"/>
  <c r="BK291" i="3"/>
  <c r="J430" i="3"/>
  <c r="BK357" i="3"/>
  <c r="J295" i="3"/>
  <c r="BK380" i="3"/>
  <c r="J299" i="3"/>
  <c r="J263" i="3"/>
  <c r="BK210" i="3"/>
  <c r="J143" i="3"/>
  <c r="J399" i="3"/>
  <c r="J326" i="3"/>
  <c r="BK188" i="3"/>
  <c r="J357" i="3"/>
  <c r="J303" i="3"/>
  <c r="BK157" i="3"/>
  <c r="J195" i="4"/>
  <c r="J358" i="4"/>
  <c r="BK319" i="4"/>
  <c r="BK312" i="4"/>
  <c r="J147" i="4"/>
  <c r="J259" i="4"/>
  <c r="J340" i="4"/>
  <c r="J178" i="4"/>
  <c r="J323" i="4"/>
  <c r="J263" i="4"/>
  <c r="J173" i="4"/>
  <c r="J136" i="4"/>
  <c r="BK136" i="2"/>
  <c r="J136" i="2"/>
  <c r="J139" i="2"/>
  <c r="BK202" i="3"/>
  <c r="BK421" i="3"/>
  <c r="J291" i="3"/>
  <c r="J172" i="3"/>
  <c r="J147" i="3"/>
  <c r="BK232" i="3"/>
  <c r="BK289" i="3"/>
  <c r="J423" i="3"/>
  <c r="J482" i="3"/>
  <c r="BK279" i="3"/>
  <c r="BK168" i="3"/>
  <c r="J448" i="3"/>
  <c r="BK152" i="3"/>
  <c r="J289" i="3"/>
  <c r="BK196" i="3"/>
  <c r="BK364" i="4"/>
  <c r="BK182" i="4"/>
  <c r="J327" i="4"/>
  <c r="BK209" i="4"/>
  <c r="BK193" i="4"/>
  <c r="J312" i="4"/>
  <c r="BK354" i="4"/>
  <c r="J308" i="4"/>
  <c r="BK272" i="4"/>
  <c r="BK308" i="4"/>
  <c r="BK211" i="4"/>
  <c r="BK267" i="4"/>
  <c r="J193" i="4"/>
  <c r="J284" i="3"/>
  <c r="BK219" i="3"/>
  <c r="J206" i="3"/>
  <c r="BK399" i="3"/>
  <c r="BK487" i="3"/>
  <c r="BK343" i="3"/>
  <c r="J487" i="3"/>
  <c r="BK314" i="3"/>
  <c r="BK192" i="3"/>
  <c r="J365" i="3"/>
  <c r="J453" i="3"/>
  <c r="J245" i="3"/>
  <c r="BK370" i="4"/>
  <c r="BK336" i="4"/>
  <c r="J226" i="4"/>
  <c r="J251" i="4"/>
  <c r="J230" i="4"/>
  <c r="BK323" i="4"/>
  <c r="BK136" i="4"/>
  <c r="J336" i="4"/>
  <c r="J298" i="4"/>
  <c r="BK263" i="4"/>
  <c r="J239" i="4"/>
  <c r="J269" i="4"/>
  <c r="J205" i="4"/>
  <c r="BK230" i="4"/>
  <c r="BK151" i="4"/>
  <c r="BK139" i="2"/>
  <c r="J34" i="2"/>
  <c r="BK453" i="3"/>
  <c r="J414" i="3"/>
  <c r="J348" i="3"/>
  <c r="BK272" i="3"/>
  <c r="J176" i="3"/>
  <c r="J232" i="3"/>
  <c r="J405" i="3"/>
  <c r="BK361" i="3"/>
  <c r="BK335" i="3"/>
  <c r="J157" i="3"/>
  <c r="BK395" i="3"/>
  <c r="BK482" i="3"/>
  <c r="BK331" i="3"/>
  <c r="BK299" i="3"/>
  <c r="J392" i="3"/>
  <c r="J297" i="3"/>
  <c r="BK277" i="3"/>
  <c r="BK176" i="3"/>
  <c r="J467" i="3"/>
  <c r="BK397" i="3"/>
  <c r="J214" i="3"/>
  <c r="J428" i="3"/>
  <c r="J331" i="3"/>
  <c r="J249" i="3"/>
  <c r="J152" i="3"/>
  <c r="BK147" i="4"/>
  <c r="J354" i="4"/>
  <c r="BK251" i="4"/>
  <c r="J168" i="4"/>
  <c r="BK155" i="4"/>
  <c r="BK343" i="4"/>
  <c r="J142" i="4"/>
  <c r="J294" i="4"/>
  <c r="BK201" i="4"/>
  <c r="J272" i="4"/>
  <c r="BK226" i="4"/>
  <c r="J277" i="4"/>
  <c r="J187" i="4"/>
  <c r="J131" i="2"/>
  <c r="J126" i="2"/>
  <c r="BK428" i="3"/>
  <c r="J236" i="3"/>
  <c r="J457" i="3"/>
  <c r="BK430" i="3"/>
  <c r="J401" i="3"/>
  <c r="J374" i="3"/>
  <c r="J277" i="3"/>
  <c r="BK241" i="3"/>
  <c r="BK249" i="3"/>
  <c r="BK180" i="3"/>
  <c r="J227" i="3"/>
  <c r="J196" i="3"/>
  <c r="J184" i="3"/>
  <c r="BK392" i="3"/>
  <c r="J188" i="3"/>
  <c r="BK436" i="3"/>
  <c r="J279" i="3"/>
  <c r="BK388" i="3"/>
  <c r="J318" i="3"/>
  <c r="BK474" i="3"/>
  <c r="J335" i="3"/>
  <c r="BK284" i="3"/>
  <c r="J223" i="3"/>
  <c r="J474" i="3"/>
  <c r="BK438" i="3"/>
  <c r="BK374" i="3"/>
  <c r="J258" i="3"/>
  <c r="J438" i="3"/>
  <c r="BK305" i="3"/>
  <c r="BK206" i="3"/>
  <c r="J343" i="4"/>
  <c r="J360" i="4"/>
  <c r="J334" i="4"/>
  <c r="J211" i="4"/>
  <c r="J209" i="4"/>
  <c r="J370" i="4"/>
  <c r="BK358" i="4"/>
  <c r="J319" i="4"/>
  <c r="BK286" i="4"/>
  <c r="BK159" i="4"/>
  <c r="J247" i="4"/>
  <c r="J267" i="4"/>
  <c r="J255" i="4"/>
  <c r="J129" i="2"/>
  <c r="BK124" i="2"/>
  <c r="J168" i="3"/>
  <c r="BK370" i="3"/>
  <c r="J268" i="3"/>
  <c r="BK423" i="3"/>
  <c r="BK326" i="3"/>
  <c r="J310" i="3"/>
  <c r="J410" i="3"/>
  <c r="J314" i="3"/>
  <c r="BK401" i="3"/>
  <c r="J272" i="3"/>
  <c r="BK457" i="3"/>
  <c r="J339" i="3"/>
  <c r="J353" i="3"/>
  <c r="BK178" i="4"/>
  <c r="J191" i="4"/>
  <c r="BK366" i="4"/>
  <c r="BK142" i="4"/>
  <c r="J235" i="4"/>
  <c r="J222" i="4"/>
  <c r="BK327" i="4"/>
  <c r="BK243" i="4"/>
  <c r="J316" i="4"/>
  <c r="BK277" i="4"/>
  <c r="BK132" i="4"/>
  <c r="J304" i="4"/>
  <c r="BK222" i="4"/>
  <c r="BK259" i="4"/>
  <c r="J213" i="4"/>
  <c r="BK131" i="2"/>
  <c r="BK126" i="2"/>
  <c r="BK384" i="3"/>
  <c r="BK318" i="3"/>
  <c r="BK143" i="3"/>
  <c r="J202" i="3"/>
  <c r="J241" i="3"/>
  <c r="BK172" i="3"/>
  <c r="BK410" i="3"/>
  <c r="BK268" i="3"/>
  <c r="J180" i="3"/>
  <c r="J343" i="3"/>
  <c r="BK253" i="3"/>
  <c r="BK322" i="3"/>
  <c r="BK297" i="3"/>
  <c r="BK467" i="3"/>
  <c r="J361" i="3"/>
  <c r="BK293" i="3"/>
  <c r="BK236" i="3"/>
  <c r="BK162" i="3"/>
  <c r="BK463" i="3"/>
  <c r="BK353" i="3"/>
  <c r="J219" i="3"/>
  <c r="J421" i="3"/>
  <c r="BK348" i="3"/>
  <c r="BK227" i="3"/>
  <c r="J127" i="3"/>
  <c r="J163" i="4"/>
  <c r="BK348" i="4"/>
  <c r="BK247" i="4"/>
  <c r="BK340" i="4"/>
  <c r="J364" i="4"/>
  <c r="J348" i="4"/>
  <c r="J159" i="4"/>
  <c r="BK304" i="4"/>
  <c r="BK269" i="4"/>
  <c r="J151" i="4"/>
  <c r="BK195" i="4"/>
  <c r="J201" i="4"/>
  <c r="BK258" i="3"/>
  <c r="J162" i="3"/>
  <c r="J192" i="3"/>
  <c r="J384" i="3"/>
  <c r="J132" i="4"/>
  <c r="BK191" i="4"/>
  <c r="BK362" i="4"/>
  <c r="BK334" i="4"/>
  <c r="J290" i="4"/>
  <c r="BK255" i="4"/>
  <c r="BK298" i="4"/>
  <c r="J218" i="4"/>
  <c r="BK294" i="4"/>
  <c r="J243" i="4"/>
  <c r="BK168" i="4"/>
  <c r="AS94" i="1"/>
  <c r="J124" i="2"/>
  <c r="BK416" i="3"/>
  <c r="BK184" i="3"/>
  <c r="J443" i="3"/>
  <c r="J416" i="3"/>
  <c r="J388" i="3"/>
  <c r="J253" i="3"/>
  <c r="J478" i="3"/>
  <c r="J492" i="3"/>
  <c r="J397" i="3"/>
  <c r="BK239" i="4"/>
  <c r="BK360" i="4"/>
  <c r="BK213" i="4"/>
  <c r="BK173" i="4"/>
  <c r="BK205" i="4"/>
  <c r="BK290" i="4"/>
  <c r="J182" i="4"/>
  <c r="R123" i="2" l="1"/>
  <c r="T218" i="3"/>
  <c r="R141" i="4"/>
  <c r="R128" i="2"/>
  <c r="R218" i="3"/>
  <c r="P462" i="3"/>
  <c r="P141" i="4"/>
  <c r="BK126" i="3"/>
  <c r="J126" i="3"/>
  <c r="J98" i="3" s="1"/>
  <c r="R201" i="3"/>
  <c r="BK462" i="3"/>
  <c r="J462" i="3" s="1"/>
  <c r="J103" i="3" s="1"/>
  <c r="P131" i="4"/>
  <c r="R271" i="4"/>
  <c r="P307" i="4"/>
  <c r="T123" i="2"/>
  <c r="T122" i="2" s="1"/>
  <c r="T121" i="2" s="1"/>
  <c r="T128" i="2"/>
  <c r="BK218" i="3"/>
  <c r="BK125" i="3" s="1"/>
  <c r="J125" i="3" s="1"/>
  <c r="J97" i="3" s="1"/>
  <c r="J218" i="3"/>
  <c r="J100" i="3"/>
  <c r="P379" i="3"/>
  <c r="R394" i="3"/>
  <c r="T462" i="3"/>
  <c r="BK141" i="4"/>
  <c r="J141" i="4"/>
  <c r="J99" i="4"/>
  <c r="P271" i="4"/>
  <c r="T318" i="4"/>
  <c r="T126" i="3"/>
  <c r="BK394" i="3"/>
  <c r="J394" i="3"/>
  <c r="J102" i="3"/>
  <c r="T234" i="4"/>
  <c r="BK123" i="2"/>
  <c r="J123" i="2" s="1"/>
  <c r="J98" i="2" s="1"/>
  <c r="BK128" i="2"/>
  <c r="J128" i="2"/>
  <c r="J99" i="2" s="1"/>
  <c r="T201" i="3"/>
  <c r="BK234" i="4"/>
  <c r="J234" i="4" s="1"/>
  <c r="J100" i="4" s="1"/>
  <c r="T307" i="4"/>
  <c r="T306" i="4" s="1"/>
  <c r="BK353" i="4"/>
  <c r="J353" i="4" s="1"/>
  <c r="J109" i="4" s="1"/>
  <c r="R126" i="3"/>
  <c r="R379" i="3"/>
  <c r="T141" i="4"/>
  <c r="P394" i="3"/>
  <c r="R234" i="4"/>
  <c r="BK307" i="4"/>
  <c r="J307" i="4"/>
  <c r="J104" i="4"/>
  <c r="BK131" i="4"/>
  <c r="J131" i="4"/>
  <c r="J98" i="4" s="1"/>
  <c r="BK271" i="4"/>
  <c r="J271" i="4"/>
  <c r="J101" i="4"/>
  <c r="P318" i="4"/>
  <c r="P353" i="4"/>
  <c r="P338" i="4"/>
  <c r="P218" i="3"/>
  <c r="T394" i="3"/>
  <c r="R131" i="4"/>
  <c r="R130" i="4" s="1"/>
  <c r="T271" i="4"/>
  <c r="R307" i="4"/>
  <c r="R353" i="4"/>
  <c r="R338" i="4"/>
  <c r="P123" i="2"/>
  <c r="P128" i="2"/>
  <c r="P201" i="3"/>
  <c r="T379" i="3"/>
  <c r="T131" i="4"/>
  <c r="T130" i="4"/>
  <c r="BK318" i="4"/>
  <c r="J318" i="4" s="1"/>
  <c r="J105" i="4" s="1"/>
  <c r="P126" i="3"/>
  <c r="BK201" i="3"/>
  <c r="J201" i="3"/>
  <c r="J99" i="3"/>
  <c r="BK379" i="3"/>
  <c r="J379" i="3"/>
  <c r="J101" i="3"/>
  <c r="R462" i="3"/>
  <c r="P234" i="4"/>
  <c r="R318" i="4"/>
  <c r="T353" i="4"/>
  <c r="T338" i="4"/>
  <c r="BK342" i="4"/>
  <c r="J342" i="4"/>
  <c r="J108" i="4"/>
  <c r="BK303" i="4"/>
  <c r="J303" i="4" s="1"/>
  <c r="J102" i="4" s="1"/>
  <c r="BK339" i="4"/>
  <c r="J339" i="4" s="1"/>
  <c r="J107" i="4" s="1"/>
  <c r="BK138" i="2"/>
  <c r="J138" i="2" s="1"/>
  <c r="J101" i="2" s="1"/>
  <c r="BK135" i="2"/>
  <c r="J135" i="2"/>
  <c r="J100" i="2"/>
  <c r="BK491" i="3"/>
  <c r="J491" i="3" s="1"/>
  <c r="J104" i="3" s="1"/>
  <c r="BE226" i="4"/>
  <c r="BE255" i="4"/>
  <c r="BE259" i="4"/>
  <c r="BE277" i="4"/>
  <c r="BE286" i="4"/>
  <c r="BE298" i="4"/>
  <c r="J89" i="4"/>
  <c r="F126" i="4"/>
  <c r="BE132" i="4"/>
  <c r="BE142" i="4"/>
  <c r="BE151" i="4"/>
  <c r="BE163" i="4"/>
  <c r="BE222" i="4"/>
  <c r="BE263" i="4"/>
  <c r="BE267" i="4"/>
  <c r="BE269" i="4"/>
  <c r="BE272" i="4"/>
  <c r="BE136" i="4"/>
  <c r="BE205" i="4"/>
  <c r="BE235" i="4"/>
  <c r="BE290" i="4"/>
  <c r="BE294" i="4"/>
  <c r="BE187" i="4"/>
  <c r="BE312" i="4"/>
  <c r="BE336" i="4"/>
  <c r="BE354" i="4"/>
  <c r="F125" i="4"/>
  <c r="BE155" i="4"/>
  <c r="BE168" i="4"/>
  <c r="BE209" i="4"/>
  <c r="BE239" i="4"/>
  <c r="BE247" i="4"/>
  <c r="BE304" i="4"/>
  <c r="BE308" i="4"/>
  <c r="BE348" i="4"/>
  <c r="BE360" i="4"/>
  <c r="BE370" i="4"/>
  <c r="BE195" i="4"/>
  <c r="E85" i="4"/>
  <c r="BE147" i="4"/>
  <c r="BE182" i="4"/>
  <c r="BE201" i="4"/>
  <c r="BE211" i="4"/>
  <c r="BE193" i="4"/>
  <c r="BE213" i="4"/>
  <c r="BE218" i="4"/>
  <c r="BE230" i="4"/>
  <c r="BE243" i="4"/>
  <c r="BE334" i="4"/>
  <c r="BE358" i="4"/>
  <c r="BE364" i="4"/>
  <c r="BE173" i="4"/>
  <c r="BE191" i="4"/>
  <c r="BE251" i="4"/>
  <c r="BE316" i="4"/>
  <c r="BE319" i="4"/>
  <c r="BE159" i="4"/>
  <c r="BE178" i="4"/>
  <c r="BE323" i="4"/>
  <c r="BE327" i="4"/>
  <c r="BE340" i="4"/>
  <c r="BE343" i="4"/>
  <c r="BE362" i="4"/>
  <c r="BE366" i="4"/>
  <c r="F92" i="3"/>
  <c r="F120" i="3"/>
  <c r="BE134" i="3"/>
  <c r="BE192" i="3"/>
  <c r="BE223" i="3"/>
  <c r="BE236" i="3"/>
  <c r="BE253" i="3"/>
  <c r="BE268" i="3"/>
  <c r="BE299" i="3"/>
  <c r="BE335" i="3"/>
  <c r="BE380" i="3"/>
  <c r="BE401" i="3"/>
  <c r="BE405" i="3"/>
  <c r="BE430" i="3"/>
  <c r="BE436" i="3"/>
  <c r="BE443" i="3"/>
  <c r="BE457" i="3"/>
  <c r="J89" i="3"/>
  <c r="BE206" i="3"/>
  <c r="BE210" i="3"/>
  <c r="BE241" i="3"/>
  <c r="BE277" i="3"/>
  <c r="BE279" i="3"/>
  <c r="BE289" i="3"/>
  <c r="BE293" i="3"/>
  <c r="BE310" i="3"/>
  <c r="BE414" i="3"/>
  <c r="BE147" i="3"/>
  <c r="BE180" i="3"/>
  <c r="BE196" i="3"/>
  <c r="BE227" i="3"/>
  <c r="BE305" i="3"/>
  <c r="BE374" i="3"/>
  <c r="BE384" i="3"/>
  <c r="BE453" i="3"/>
  <c r="BE348" i="3"/>
  <c r="BE388" i="3"/>
  <c r="BE395" i="3"/>
  <c r="BE448" i="3"/>
  <c r="BE492" i="3"/>
  <c r="BE184" i="3"/>
  <c r="BE245" i="3"/>
  <c r="BE303" i="3"/>
  <c r="BE397" i="3"/>
  <c r="BE410" i="3"/>
  <c r="BE482" i="3"/>
  <c r="BE487" i="3"/>
  <c r="BE143" i="3"/>
  <c r="BE168" i="3"/>
  <c r="BE172" i="3"/>
  <c r="BE258" i="3"/>
  <c r="BE284" i="3"/>
  <c r="BE318" i="3"/>
  <c r="BE326" i="3"/>
  <c r="BE357" i="3"/>
  <c r="BE361" i="3"/>
  <c r="BE365" i="3"/>
  <c r="BE370" i="3"/>
  <c r="BE416" i="3"/>
  <c r="BE421" i="3"/>
  <c r="BE463" i="3"/>
  <c r="BE478" i="3"/>
  <c r="BE202" i="3"/>
  <c r="BE249" i="3"/>
  <c r="BE331" i="3"/>
  <c r="BE392" i="3"/>
  <c r="E85" i="3"/>
  <c r="BE214" i="3"/>
  <c r="BE232" i="3"/>
  <c r="BE428" i="3"/>
  <c r="BE467" i="3"/>
  <c r="BE263" i="3"/>
  <c r="BE272" i="3"/>
  <c r="BE291" i="3"/>
  <c r="BE127" i="3"/>
  <c r="BE157" i="3"/>
  <c r="BE162" i="3"/>
  <c r="BE295" i="3"/>
  <c r="BE297" i="3"/>
  <c r="BE314" i="3"/>
  <c r="BE322" i="3"/>
  <c r="BE339" i="3"/>
  <c r="BE343" i="3"/>
  <c r="BE353" i="3"/>
  <c r="BE399" i="3"/>
  <c r="BE423" i="3"/>
  <c r="BE438" i="3"/>
  <c r="BE474" i="3"/>
  <c r="BE152" i="3"/>
  <c r="BE176" i="3"/>
  <c r="BE188" i="3"/>
  <c r="BE219" i="3"/>
  <c r="E85" i="2"/>
  <c r="J89" i="2"/>
  <c r="F91" i="2"/>
  <c r="F92" i="2"/>
  <c r="AW95" i="1"/>
  <c r="BE124" i="2"/>
  <c r="BE131" i="2"/>
  <c r="BD95" i="1"/>
  <c r="BA95" i="1"/>
  <c r="BB95" i="1"/>
  <c r="BE126" i="2"/>
  <c r="BE139" i="2"/>
  <c r="BE129" i="2"/>
  <c r="BE136" i="2"/>
  <c r="BC95" i="1"/>
  <c r="J34" i="3"/>
  <c r="AW96" i="1" s="1"/>
  <c r="F34" i="4"/>
  <c r="BA97" i="1"/>
  <c r="F37" i="3"/>
  <c r="BD96" i="1" s="1"/>
  <c r="F37" i="4"/>
  <c r="BD97" i="1" s="1"/>
  <c r="F35" i="3"/>
  <c r="BB96" i="1"/>
  <c r="J34" i="4"/>
  <c r="AW97" i="1"/>
  <c r="F34" i="3"/>
  <c r="BA96" i="1" s="1"/>
  <c r="F36" i="4"/>
  <c r="BC97" i="1"/>
  <c r="F35" i="4"/>
  <c r="BB97" i="1" s="1"/>
  <c r="F36" i="3"/>
  <c r="BC96" i="1" s="1"/>
  <c r="T125" i="3" l="1"/>
  <c r="T124" i="3" s="1"/>
  <c r="P306" i="4"/>
  <c r="P125" i="3"/>
  <c r="P124" i="3"/>
  <c r="AU96" i="1"/>
  <c r="P130" i="4"/>
  <c r="P129" i="4"/>
  <c r="AU97" i="1"/>
  <c r="T129" i="4"/>
  <c r="P122" i="2"/>
  <c r="P121" i="2"/>
  <c r="AU95" i="1" s="1"/>
  <c r="R125" i="3"/>
  <c r="R124" i="3"/>
  <c r="R306" i="4"/>
  <c r="R129" i="4"/>
  <c r="R122" i="2"/>
  <c r="R121" i="2" s="1"/>
  <c r="BK306" i="4"/>
  <c r="J306" i="4"/>
  <c r="J103" i="4"/>
  <c r="BK338" i="4"/>
  <c r="J338" i="4" s="1"/>
  <c r="J106" i="4" s="1"/>
  <c r="BK130" i="4"/>
  <c r="J130" i="4"/>
  <c r="J97" i="4"/>
  <c r="BK122" i="2"/>
  <c r="J122" i="2"/>
  <c r="J97" i="2" s="1"/>
  <c r="BK124" i="3"/>
  <c r="J124" i="3"/>
  <c r="BD94" i="1"/>
  <c r="W33" i="1"/>
  <c r="BC94" i="1"/>
  <c r="W32" i="1" s="1"/>
  <c r="J33" i="3"/>
  <c r="AV96" i="1" s="1"/>
  <c r="AT96" i="1" s="1"/>
  <c r="F33" i="3"/>
  <c r="AZ96" i="1" s="1"/>
  <c r="F33" i="2"/>
  <c r="AZ95" i="1"/>
  <c r="J30" i="3"/>
  <c r="AG96" i="1"/>
  <c r="J33" i="2"/>
  <c r="AV95" i="1" s="1"/>
  <c r="AT95" i="1" s="1"/>
  <c r="F33" i="4"/>
  <c r="AZ97" i="1" s="1"/>
  <c r="J33" i="4"/>
  <c r="AV97" i="1" s="1"/>
  <c r="AT97" i="1" s="1"/>
  <c r="BB94" i="1"/>
  <c r="W31" i="1" s="1"/>
  <c r="BA94" i="1"/>
  <c r="W30" i="1" s="1"/>
  <c r="BK121" i="2" l="1"/>
  <c r="J121" i="2"/>
  <c r="J96" i="2" s="1"/>
  <c r="BK129" i="4"/>
  <c r="J129" i="4" s="1"/>
  <c r="J96" i="4" s="1"/>
  <c r="AN96" i="1"/>
  <c r="J96" i="3"/>
  <c r="J39" i="3"/>
  <c r="AU94" i="1"/>
  <c r="AZ94" i="1"/>
  <c r="W29" i="1" s="1"/>
  <c r="AY94" i="1"/>
  <c r="AX94" i="1"/>
  <c r="AW94" i="1"/>
  <c r="AK30" i="1" s="1"/>
  <c r="J30" i="2" l="1"/>
  <c r="AG95" i="1"/>
  <c r="AN95" i="1"/>
  <c r="J30" i="4"/>
  <c r="AG97" i="1" s="1"/>
  <c r="AV94" i="1"/>
  <c r="AK29" i="1"/>
  <c r="J39" i="4" l="1"/>
  <c r="J39" i="2"/>
  <c r="AN97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<sst xmlns="http://schemas.openxmlformats.org/spreadsheetml/2006/main" count="6133" uniqueCount="844">
  <si>
    <t>Export Komplet</t>
  </si>
  <si>
    <t/>
  </si>
  <si>
    <t>2.0</t>
  </si>
  <si>
    <t>ZAMOK</t>
  </si>
  <si>
    <t>False</t>
  </si>
  <si>
    <t>{cdecb266-465f-4fda-9331-f96eb21b60e3}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</si>
  <si>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</si>
  <si>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</si>
  <si>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</si>
  <si>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</si>
  <si>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</si>
  <si>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</si>
  <si>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</si>
  <si>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</si>
  <si>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</si>
  <si>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</si>
  <si>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</si>
  <si>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tramvajového křížení v km 0,580 v žst. Olomouc hl. n.</t>
  </si>
  <si>
    <t>KSO:</t>
  </si>
  <si>
    <t>8241133</t>
  </si>
  <si>
    <t>CC-CZ:</t>
  </si>
  <si>
    <t>21211</t>
  </si>
  <si>
    <t>Místo:</t>
  </si>
  <si>
    <t>Olomouc</t>
  </si>
  <si>
    <t>Datum:</t>
  </si>
  <si>
    <t>CZ-CPV:</t>
  </si>
  <si>
    <t>45234140-9</t>
  </si>
  <si>
    <t>CZ-CPA:</t>
  </si>
  <si>
    <t>42.12.20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</si>
  <si>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</si>
  <si>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</si>
  <si>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</si>
  <si>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</si>
  <si>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</si>
  <si>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</si>
  <si>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</si>
  <si>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63105675</t>
  </si>
  <si>
    <t>Ing. Jan Ježek</t>
  </si>
  <si>
    <t>CZ530906153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</si>
  <si>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</si>
  <si>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</si>
  <si>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</si>
  <si>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</si>
  <si>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</si>
  <si>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</si>
  <si>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</si>
  <si>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</si>
  <si>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</si>
  <si>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</si>
  <si>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</si>
  <si>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</si>
  <si>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</si>
  <si>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</si>
  <si>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</si>
  <si>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</si>
  <si>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</si>
  <si>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</si>
  <si>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</si>
  <si>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</si>
  <si>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</si>
  <si>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</si>
  <si>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</si>
  <si>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</si>
  <si>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</si>
  <si>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</si>
  <si>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</si>
  <si>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</si>
  <si>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</si>
  <si>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</si>
  <si>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</si>
  <si>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</si>
  <si>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</si>
  <si>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</si>
  <si>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</si>
  <si>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</si>
  <si>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</si>
  <si>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</si>
  <si>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</si>
  <si>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</si>
  <si>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</si>
  <si>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</si>
  <si>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</si>
  <si>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</si>
  <si>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</si>
  <si>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</si>
  <si>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</si>
  <si>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</si>
  <si>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</si>
  <si>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VRN</t>
  </si>
  <si>
    <t>STA</t>
  </si>
  <si>
    <t>1</t>
  </si>
  <si>
    <t>{31d1f6e1-a4b1-43a2-aaca-16de5bde86ad}</t>
  </si>
  <si>
    <t>2</t>
  </si>
  <si>
    <t>SO 01</t>
  </si>
  <si>
    <t>Oprava tramvajové křížení</t>
  </si>
  <si>
    <t>{47d2334b-d787-4793-a047-8ba175bd33c3}</t>
  </si>
  <si>
    <t>SO 02</t>
  </si>
  <si>
    <t>Oprava přilehlých úseků TT</t>
  </si>
  <si>
    <t>{283525be-de89-4aab-99e7-1b1d82b126b9}</t>
  </si>
  <si>
    <t>KRYCÍ LIST SOUPISU PRACÍ</t>
  </si>
  <si>
    <t>Objekt:</t>
  </si>
  <si>
    <t>SO 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</si>
  <si>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</si>
  <si>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</si>
  <si>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</si>
  <si>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</si>
  <si>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</si>
  <si>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</si>
  <si>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</si>
  <si>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</si>
  <si>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</si>
  <si>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</si>
  <si>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</si>
  <si>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</si>
  <si>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</si>
  <si>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</si>
  <si>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</si>
  <si>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</si>
  <si>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</si>
  <si>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</si>
  <si>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</si>
  <si>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</si>
  <si>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</si>
  <si>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</si>
  <si>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</si>
  <si>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</si>
  <si>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</si>
  <si>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</si>
  <si>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</si>
  <si>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</si>
  <si>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</si>
  <si>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</si>
  <si>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</si>
  <si>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ks</t>
  </si>
  <si>
    <t>4</t>
  </si>
  <si>
    <t>PP</t>
  </si>
  <si>
    <t>013254000</t>
  </si>
  <si>
    <t>Dokumentace skutečného provedení stavby</t>
  </si>
  <si>
    <t>VRN3</t>
  </si>
  <si>
    <t>Zařízení staveniště</t>
  </si>
  <si>
    <t>3</t>
  </si>
  <si>
    <t>030001000</t>
  </si>
  <si>
    <t>6</t>
  </si>
  <si>
    <t>034303000</t>
  </si>
  <si>
    <t>Dopravní značení na staveništi</t>
  </si>
  <si>
    <t>1024</t>
  </si>
  <si>
    <t>1237072533</t>
  </si>
  <si>
    <t>VV</t>
  </si>
  <si>
    <t>"Přechodné dopravní zančení a zařízení" 1</t>
  </si>
  <si>
    <t>Součet</t>
  </si>
  <si>
    <t>VRN4</t>
  </si>
  <si>
    <t>Inženýrská činnost</t>
  </si>
  <si>
    <t>040001000</t>
  </si>
  <si>
    <t>8</t>
  </si>
  <si>
    <t>VRN5</t>
  </si>
  <si>
    <t>Finanční náklady</t>
  </si>
  <si>
    <t>050001000</t>
  </si>
  <si>
    <t>10</t>
  </si>
  <si>
    <t>SO 01 - Oprava tramvajové křížení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</si>
  <si>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</si>
  <si>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</si>
  <si>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</si>
  <si>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</si>
  <si>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</si>
  <si>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</si>
  <si>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</si>
  <si>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</si>
  <si>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</si>
  <si>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</si>
  <si>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</si>
  <si>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113106123</t>
  </si>
  <si>
    <t>Rozebrání dlažeb ze zámkových dlaždic komunikací pro pěší ručně</t>
  </si>
  <si>
    <t>m2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</si>
  <si>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</si>
  <si>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"vpravo trati před přejezdem - vodící pás"0,800</t>
  </si>
  <si>
    <t>"vpravo trati za přejezdem" 4,819+0,694</t>
  </si>
  <si>
    <t>"vlevo trati před přejezdem - vodící pás"0,800</t>
  </si>
  <si>
    <t>"vlevo trati za přejezdem"7,877+0,789</t>
  </si>
  <si>
    <t>113107144</t>
  </si>
  <si>
    <t>Odstranění podkladu živičného tl přes 150 do 200 mm ručně</t>
  </si>
  <si>
    <t>Odstranění podkladů nebo krytů ručně s přemístěním hmot na skládku na vzdálenost do 3 m nebo s naložením na dopravní prostředek živičných, o tl. vrstvy přes 150 do 200 mm</t>
  </si>
  <si>
    <t>"chodník před přejezdem vpravo trati" 6,197</t>
  </si>
  <si>
    <t>"chodník před přejezdem vlevo trati" 6,516</t>
  </si>
  <si>
    <t>"levý jízdní pruh vpravo trati"13,011</t>
  </si>
  <si>
    <t>"levý jízdní pruh vlevo trati"41,872</t>
  </si>
  <si>
    <t>"pravý jízdní pruh vpravo trati"32,950</t>
  </si>
  <si>
    <t>"pravý jízdní pruh vlevo trati"18,162</t>
  </si>
  <si>
    <t>113107179</t>
  </si>
  <si>
    <t>Odstranění podkladu z betonu vyztuženého sítěmi tl přes 400 do 500 mm strojně pl přes 50 do 200 m2</t>
  </si>
  <si>
    <t>Odstranění podkladů nebo krytů strojně plochy jednotlivě přes 50 m2 do 200 m2 s přemístěním hmot na skládku na vzdálenost do 20 m nebo s naložením na dopravní prostředek z betonu vyztuženého sítěmi, o tl. vrstvy přes 400 do 500 mm</t>
  </si>
  <si>
    <t>"předpokládaná plocha stávající desky - odměřeno"22,1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</si>
  <si>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</si>
  <si>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</si>
  <si>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</si>
  <si>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"mezi původní deskou a okrajem stavební jámy do úrovně pláně tělesa žel. spodku-odměřeno ve střednici plochy" 21,474+21,285</t>
  </si>
  <si>
    <t>"mezi kolejovým ložem a okrajem stavební jámy mimo desku do úrovně pláně tělesa žel. spodku-odměřeno ve střednici plochy" 5,951+6,062+8,216+8,100</t>
  </si>
  <si>
    <t>113202111</t>
  </si>
  <si>
    <t>Vytrhání obrub krajníků obrubníků stojatých</t>
  </si>
  <si>
    <t>m</t>
  </si>
  <si>
    <t>Vytrhání obrub  s vybouráním lože, s přemístěním hmot na skládku na vzdálenost do 3 m nebo s naložením na dopravní prostředek z krajníků nebo obrubníků stojatých</t>
  </si>
  <si>
    <t>"vpravo trati"5,8+9,7</t>
  </si>
  <si>
    <t>"vlevo trati"2,0+10,4+8,2</t>
  </si>
  <si>
    <t>113204111</t>
  </si>
  <si>
    <t>Vytrhání obrub záhonových</t>
  </si>
  <si>
    <t>12</t>
  </si>
  <si>
    <t>Vytrhání obrub  s vybouráním lože, s přemístěním hmot na skládku na vzdálenost do 3 m nebo s naložením na dopravní prostředek záhonových</t>
  </si>
  <si>
    <t>"vpravo trati"2+6,3</t>
  </si>
  <si>
    <t>"vlevo trati"4,2+2</t>
  </si>
  <si>
    <t>7</t>
  </si>
  <si>
    <t>122252501</t>
  </si>
  <si>
    <t>Odkopávky a prokopávky nezapažené pro spodní stavbu železnic v hornině třídy těžitelnosti I skupiny 3 objem do 100 m3 strojně</t>
  </si>
  <si>
    <t>m3</t>
  </si>
  <si>
    <t>14</t>
  </si>
  <si>
    <t>Odkopávky a prokopávky nezapažené pro spodní stavbu železnic strojně v hornině třídy těžitelnosti I skupiny 3 do 100 m3</t>
  </si>
  <si>
    <t>"odkopávka v rozsahu stavební jámy po odstranění kolejového lože"</t>
  </si>
  <si>
    <t>"odměřená plocha*hloubka 0,7m pod plání tělěsa žel. spodku"165,548*0,7</t>
  </si>
  <si>
    <t>"rozšíření pro posun Š1 a Š2"2</t>
  </si>
  <si>
    <t>122252508</t>
  </si>
  <si>
    <t>Příplatek k odkopávkám nezapaženým pro spodní stavbu železnic v hornině třídy těžitelnosti I skupiny 3 za ztížení při rekonstrukci</t>
  </si>
  <si>
    <t>16</t>
  </si>
  <si>
    <t>Odkopávky a prokopávky nezapažené pro spodní stavbu železnic strojně v hornině třídy těžitelnosti I skupiny 3 Příplatek k cenám za ztížení při rekonstrukcích</t>
  </si>
  <si>
    <t>117,884</t>
  </si>
  <si>
    <t>9</t>
  </si>
  <si>
    <t>174102101</t>
  </si>
  <si>
    <t>Zásyp jam, šachet a rýh do 30 m3 sypaninou se zhutněním při překopech inženýrských sítí</t>
  </si>
  <si>
    <t>18</t>
  </si>
  <si>
    <t>Zásyp sypaninou z jakékoliv horniny při překopech inženýrských sítí strojně objemu do 30 m3 s uložením výkopku ve vrstvách se zhutněním jam, šachet, rýh nebo kolem objektů v těchto vykopávkách</t>
  </si>
  <si>
    <t>"obsyp posunutých šachet Š1 a Š2"2</t>
  </si>
  <si>
    <t>181111121</t>
  </si>
  <si>
    <t>Plošná úprava terénu do 500 m2 zemina skupiny 1 až 4 nerovnosti přes 100 do 150 mm v rovinně a svahu do 1:5</t>
  </si>
  <si>
    <t>20</t>
  </si>
  <si>
    <t>Plošná úprava terénu v zemině skupiny 1 až 4 s urovnáním povrchu bez doplnění ornice souvislé plochy do 500 m2 při nerovnostech terénu přes 100 do 150 mm v rovině nebo na svahu do 1:5</t>
  </si>
  <si>
    <t>"úprava bočních dělících travnatých pásů = součet odměřených ploch:" 3,412+3,465+8,452+3,932</t>
  </si>
  <si>
    <t>11</t>
  </si>
  <si>
    <t>181351003</t>
  </si>
  <si>
    <t>Rozprostření ornice tl vrstvy do 200 mm pl do 100 m2 v rovině nebo ve svahu do 1:5 strojně</t>
  </si>
  <si>
    <t>22</t>
  </si>
  <si>
    <t>Rozprostření a urovnání ornice v rovině nebo ve svahu sklonu do 1:5 strojně při souvislé ploše do 100 m2, tl. vrstvy do 200 mm</t>
  </si>
  <si>
    <t>"rozprostření substrátu"19,261</t>
  </si>
  <si>
    <t>M</t>
  </si>
  <si>
    <t>10371500</t>
  </si>
  <si>
    <t>substrát pro trávníky VL</t>
  </si>
  <si>
    <t>24</t>
  </si>
  <si>
    <t>"tloušťka 0,1 m *plocha)"0,1*19,261</t>
  </si>
  <si>
    <t>13</t>
  </si>
  <si>
    <t>181411131</t>
  </si>
  <si>
    <t>Založení parkového trávníku výsevem pl do 1000 m2 v rovině a ve svahu do 1:5</t>
  </si>
  <si>
    <t>26</t>
  </si>
  <si>
    <t>Založení trávníku na půdě předem připravené plochy do 1000 m2 výsevem včetně utažení parkového v rovině nebo na svahu do 1:5</t>
  </si>
  <si>
    <t>"plocha" 19,261</t>
  </si>
  <si>
    <t>00572410</t>
  </si>
  <si>
    <t>osivo směs travní parková</t>
  </si>
  <si>
    <t>kg</t>
  </si>
  <si>
    <t>28</t>
  </si>
  <si>
    <t>"plocha"19,261*0,025</t>
  </si>
  <si>
    <t>181912112</t>
  </si>
  <si>
    <t>Úprava pláně v hornině třídy těžitelnosti I skupiny 3 se zhutněním ručně</t>
  </si>
  <si>
    <t>30</t>
  </si>
  <si>
    <t>Úprava pláně vyrovnáním výškových rozdílů ručně v hornině třídy těžitelnosti I skupiny 3 se zhutněním</t>
  </si>
  <si>
    <t>"dno stavební jámy - odměřeno"130+10,878</t>
  </si>
  <si>
    <t>"plocha pláně pod chodníky"15,799+7,316+6,197</t>
  </si>
  <si>
    <t>Vodorovné konstrukce</t>
  </si>
  <si>
    <t>451315138</t>
  </si>
  <si>
    <t>Podkladní nebo výplňová vrstva z betonu C 30/37 tl do 200 mm</t>
  </si>
  <si>
    <t>32</t>
  </si>
  <si>
    <t>"3 vrstvy * plocha desky"3*53,378</t>
  </si>
  <si>
    <t>17</t>
  </si>
  <si>
    <t>31316008</t>
  </si>
  <si>
    <t>síť výztužná svařovaná DIN 488 jakost B500A 100x100mm drát D 8mm</t>
  </si>
  <si>
    <t>34</t>
  </si>
  <si>
    <t>"2 vrstvy * plocha desky"2*53,378</t>
  </si>
  <si>
    <t>919732111</t>
  </si>
  <si>
    <t>Úprava povrchu cementobetonového krytu broušením tl do 2 mm</t>
  </si>
  <si>
    <t>36</t>
  </si>
  <si>
    <t>Úprava povrchu cementobetonového krytu broušením  tl. do 2 mm</t>
  </si>
  <si>
    <t>"plocha desky"53,378</t>
  </si>
  <si>
    <t>19</t>
  </si>
  <si>
    <t>928353011</t>
  </si>
  <si>
    <t>Bednění betonových prahů nebo desek</t>
  </si>
  <si>
    <t>38</t>
  </si>
  <si>
    <t>Bednění betonových podélných prahů nebo desek  pro uložení žlábkové koleje jakéhokoliv druhu</t>
  </si>
  <si>
    <t>"obvod desky * tl."34,028*0,57</t>
  </si>
  <si>
    <t>Komunikace pozemní</t>
  </si>
  <si>
    <t>511501211</t>
  </si>
  <si>
    <t>Prolepení kameniva kolejového lože pryskyřicí povrchově hl do 200 mm</t>
  </si>
  <si>
    <t>40</t>
  </si>
  <si>
    <t>Prolepení kameniva kolejového lože pryskyřicí hloubky lože do 200 mm</t>
  </si>
  <si>
    <t>"délka úseku R65 na VPS*šířka"(4,751+4,757)*3,4</t>
  </si>
  <si>
    <t>23521270</t>
  </si>
  <si>
    <t>pryskyřice epoxidová univerzální pojivová</t>
  </si>
  <si>
    <t>42</t>
  </si>
  <si>
    <t>32,327*2,5 "Přepočtené koeficientem množství</t>
  </si>
  <si>
    <t>511501255</t>
  </si>
  <si>
    <t>Zřízení kolejového lože z drceného kameniva</t>
  </si>
  <si>
    <t>44</t>
  </si>
  <si>
    <t>Zřízení kolejového lože z hrubého drceného kameniva</t>
  </si>
  <si>
    <t>"od km 0,561 do km 0,572"(572-561)*2,145</t>
  </si>
  <si>
    <t>"od km 0,582 do km 0,592"(592-582)*2,145</t>
  </si>
  <si>
    <t>23</t>
  </si>
  <si>
    <t>58343959</t>
  </si>
  <si>
    <t>kamenivo drcené hrubé frakce 32/63</t>
  </si>
  <si>
    <t>t</t>
  </si>
  <si>
    <t>46</t>
  </si>
  <si>
    <t>"kolejové lože v traťové koleji"45,045*2,1</t>
  </si>
  <si>
    <t>512531111</t>
  </si>
  <si>
    <t>Odstranění kolejového lože z kameniva po rozebrání koleje</t>
  </si>
  <si>
    <t>48</t>
  </si>
  <si>
    <t>Odstranění kolejového lože s přehozením materiálu na vzdálenost do 3 m s naložením na dopravní prostředek z kameniva (drceného nebo štěrkopísku) po rozebrání koleje nebo kolejového rozvětvení</t>
  </si>
  <si>
    <t>"od km 0,561 do km 0,572 (začátek stávající desky)"(572-561)*2,157</t>
  </si>
  <si>
    <t>"od km 0,581 (konec stávající desky) do km 0,592" (592-581)*2,157</t>
  </si>
  <si>
    <t>25</t>
  </si>
  <si>
    <t>512533121</t>
  </si>
  <si>
    <t>Odstranění kolejového lože z kameniva mezi pražci koleje</t>
  </si>
  <si>
    <t>50</t>
  </si>
  <si>
    <t>Odstranění kolejového lože s přehozením materiálu na vzdálenost do 3 m s naložením na dopravní prostředek z kameniva (drceného nebo štěrkopísku) mezi pražci koleje nebo kolejového rozvětvení</t>
  </si>
  <si>
    <t>"odstranění kameniva -povrchový zásyp tramvajového tělesa"112,784*0,2</t>
  </si>
  <si>
    <t>521321513</t>
  </si>
  <si>
    <t>Montáž koleje bezstykové na dřevěných pražcích soustavy S49 rozdělení u</t>
  </si>
  <si>
    <t>52</t>
  </si>
  <si>
    <t>Montáž koleje bezstykové na pražcích dřevěných soustavy S49 rozdělení u</t>
  </si>
  <si>
    <t>"2 ks pražce dřevěné před v.č. 301"2*0,6</t>
  </si>
  <si>
    <t>27</t>
  </si>
  <si>
    <t>60811003</t>
  </si>
  <si>
    <t>pražec dřevěný příčný vystrojený buk 2600x260x160mm</t>
  </si>
  <si>
    <t>kus</t>
  </si>
  <si>
    <t>54</t>
  </si>
  <si>
    <t>" ks"2</t>
  </si>
  <si>
    <t>521141112</t>
  </si>
  <si>
    <t>Montáž koleje bezstykové na betonových pražcích soustavy R65 rozdělení u</t>
  </si>
  <si>
    <t>56</t>
  </si>
  <si>
    <t>Montáž koleje bezstykové na pražcích betonových soustavy R65 rozdělení u</t>
  </si>
  <si>
    <t>"od styku 49E/R65 k desce"4,748</t>
  </si>
  <si>
    <t>"od desky ke styku R65/49E"4,753</t>
  </si>
  <si>
    <t>29</t>
  </si>
  <si>
    <t>521351513</t>
  </si>
  <si>
    <t>Montáž koleje bezstykové na betonových pražcích soustavy S49 rozdělení u</t>
  </si>
  <si>
    <t>58</t>
  </si>
  <si>
    <t>Montáž koleje bezstykové na pražcích betonových soustavy S49 rozdělení u</t>
  </si>
  <si>
    <t>"od km 561,5 po styk 49E1/R65"5,461</t>
  </si>
  <si>
    <t>"od styku R65/49E1 k pražcům dř. před ZV č.301"5,698-1,2</t>
  </si>
  <si>
    <t>59211215</t>
  </si>
  <si>
    <t>pražec betonový výhybkový</t>
  </si>
  <si>
    <t>60</t>
  </si>
  <si>
    <t>"17ks dl. 2,6m před deskou"17*2,6</t>
  </si>
  <si>
    <t>"16 ks dl. 2,6m za deskou"16*2,6</t>
  </si>
  <si>
    <t>31</t>
  </si>
  <si>
    <t>59211206</t>
  </si>
  <si>
    <t>pražec z předpjatého betonu příčný, vystrojení pružné bezpodkladnicové vč. kompletů pro kolejnici S 49, 2600x300x220mm</t>
  </si>
  <si>
    <t>612711305</t>
  </si>
  <si>
    <t>"ks"1</t>
  </si>
  <si>
    <t>523997033</t>
  </si>
  <si>
    <t>Podkladnice na betonovém prahu nebo desce se zalitím otvorů epoxidovou pryskyřicí</t>
  </si>
  <si>
    <t>62</t>
  </si>
  <si>
    <t>Drobné kolejivo pro kolej ze žlábkových kolejnic  podkladnice na podélných betonových prazích nebo betonové desce se zalitím otvorů pro háky epoxidovou pryskyřicí rozponová</t>
  </si>
  <si>
    <t>"počet upevňovacích uzlů v traťové koleji"68</t>
  </si>
  <si>
    <t>"počet upevňovacích uzlů v tramvajových kolejích"48</t>
  </si>
  <si>
    <t>33</t>
  </si>
  <si>
    <t>437260000</t>
  </si>
  <si>
    <t>sestava kolejové křižovatkové konstrukce R65/NT1</t>
  </si>
  <si>
    <t>64</t>
  </si>
  <si>
    <t>525341111</t>
  </si>
  <si>
    <t>Demontáž koleje na pražcích betonových soustavy S49 rozdělení c</t>
  </si>
  <si>
    <t>66</t>
  </si>
  <si>
    <t>"demontáž koleje od km 0,552 do začátku kolejové křižovatky v km 0,573"573-552</t>
  </si>
  <si>
    <t>"demontáž od km 0,581 za kolejovou křižovatkou do KÚ v km 0,592"592-581</t>
  </si>
  <si>
    <t>35</t>
  </si>
  <si>
    <t>531161111</t>
  </si>
  <si>
    <t>Zřízení kolejové křižovatky z kolejnic R65/NT1 na betonové desce</t>
  </si>
  <si>
    <t>68</t>
  </si>
  <si>
    <t>Zřízení křižovatky z oceli vakuované na pražcích dřevěných  s normálním rozchodem tvaru R 65 kolejové</t>
  </si>
  <si>
    <t>"délka konstrukce v traťové koleji"11,2</t>
  </si>
  <si>
    <t>"délka konstrukce v tramvajových kolejích"5,772+5,772</t>
  </si>
  <si>
    <t>535661111</t>
  </si>
  <si>
    <t>Demontáž kolejové křižovatky</t>
  </si>
  <si>
    <t>70</t>
  </si>
  <si>
    <t>37</t>
  </si>
  <si>
    <t>548121321</t>
  </si>
  <si>
    <t>Odtavovací stykové svařování mobilní svařovnou kolejnic soustavy R65</t>
  </si>
  <si>
    <t>72</t>
  </si>
  <si>
    <t>54653001</t>
  </si>
  <si>
    <t>dávka svařovací kolejnice R65 jakost R260 základní spára</t>
  </si>
  <si>
    <t>74</t>
  </si>
  <si>
    <t>39</t>
  </si>
  <si>
    <t>548121521</t>
  </si>
  <si>
    <t>Odtavovací stykové svařování mobilní svařovnou kolejnic soustavy S49</t>
  </si>
  <si>
    <t>76</t>
  </si>
  <si>
    <t>54653009</t>
  </si>
  <si>
    <t>dávka svařovací kolejnice S49 jakost R260 široká spára</t>
  </si>
  <si>
    <t>78</t>
  </si>
  <si>
    <t>41</t>
  </si>
  <si>
    <t>548121613</t>
  </si>
  <si>
    <t>Svařování kolejnic aluminotermicky plný předehřev soustavy S49</t>
  </si>
  <si>
    <t>80</t>
  </si>
  <si>
    <t>"svary před výhybkou č. 301"2</t>
  </si>
  <si>
    <t>54653000</t>
  </si>
  <si>
    <t>dávka svařovací kolejnice UIC60 jakost R260 základní spára</t>
  </si>
  <si>
    <t>82</t>
  </si>
  <si>
    <t>43</t>
  </si>
  <si>
    <t>548131121</t>
  </si>
  <si>
    <t>Dělení kolejnic všech soustav řezáním nebo rozbroušením</t>
  </si>
  <si>
    <t>84</t>
  </si>
  <si>
    <t xml:space="preserve">"odříznutí pole s IS před stavební jámou od km 0,552 do km 0,562"4 </t>
  </si>
  <si>
    <t>"řezy v ZV301"2</t>
  </si>
  <si>
    <t>548131122</t>
  </si>
  <si>
    <t>Dělení kolejnic všech soustav řezáním kyslíkem</t>
  </si>
  <si>
    <t>86</t>
  </si>
  <si>
    <t>"řezy v přejezdu pro usnadnění manipulace"8"ks"</t>
  </si>
  <si>
    <t>45</t>
  </si>
  <si>
    <t>561041111</t>
  </si>
  <si>
    <t>Zřízení podkladu ze zeminy upravené vápnem, cementem, směsnými pojivy tl přes 250 do 300 mm pl do 1000 m2</t>
  </si>
  <si>
    <t>88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</si>
  <si>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</si>
  <si>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"zlepšení zeminy zemní pláně v případě potřeby - odměřená plocha" 130,011</t>
  </si>
  <si>
    <t>58591003</t>
  </si>
  <si>
    <t>pojivo hydraulické pro stabilizaci zeminy 70% vápna</t>
  </si>
  <si>
    <t>90</t>
  </si>
  <si>
    <t>"množství pojiva 53 kg/m3" (130,011*0,3)*0,053</t>
  </si>
  <si>
    <t>47</t>
  </si>
  <si>
    <t>511501111</t>
  </si>
  <si>
    <t>Konstrukční vrstva tělesa železničního spodku ze štěrkodrti</t>
  </si>
  <si>
    <t>92</t>
  </si>
  <si>
    <t>Podkladní konstrukční vrstvy pro kolej jakékoliv tloušťky a šířky pruhu s dodáním hmot ze štěrkodrti</t>
  </si>
  <si>
    <t>"plocha odměřená ve střednici vrstvy  165,548 m2 * tloušťka vrstvy 0,3 m"165,548*0,3</t>
  </si>
  <si>
    <t>564851011</t>
  </si>
  <si>
    <t>Podklad ze štěrkodrtě ŠD plochy do 100 m2 tl 150 mm</t>
  </si>
  <si>
    <t>94</t>
  </si>
  <si>
    <t>Podklad ze štěrkodrti ŠD s rozprostřením a zhutněním plochy jednotlivě do 100 m2, po zhutnění tl. 150 mm</t>
  </si>
  <si>
    <t>"konstrukční vrstvy vozovky (2 vrstvy ŠD po 150 mm)"2*(41,872+13,011+32,950+18,162)</t>
  </si>
  <si>
    <t>"plocha chodníku vlevo komunikace"6,684+7,972</t>
  </si>
  <si>
    <t>49</t>
  </si>
  <si>
    <t>564910511</t>
  </si>
  <si>
    <t>Podklad z R-materiálu plochy do 100 m2 tl 50 mm</t>
  </si>
  <si>
    <t>96</t>
  </si>
  <si>
    <t>Podklad nebo podsyp z R-materiálu s rozprostřením a zhutněním plochy jednotlivě do 100 m2, po zhutnění tl. 50 mm</t>
  </si>
  <si>
    <t>565155111</t>
  </si>
  <si>
    <t>Asfaltový beton vrstva podkladní ACP 16+ (obalované kamenivo OKS) tl 70 mm š do 3 m</t>
  </si>
  <si>
    <t>98</t>
  </si>
  <si>
    <t>Asfaltový beton vrstva podkladní s modifikovanými asfaaltovými pojivy ACP 16+  (obalované kamenivo střednězrnné - OKS)  s rozprostřením a zhutněním v pruhu šířky přes 1,5 do 3 m, po zhutnění tl. 70 mm</t>
  </si>
  <si>
    <t>"plochy nájezdů"(41,872+13,011+32,950+18,162)</t>
  </si>
  <si>
    <t>51</t>
  </si>
  <si>
    <t>567131115</t>
  </si>
  <si>
    <t>Podklad ze směsi stmelené cementem SC C 3/4 (SC I) tl 200 mm</t>
  </si>
  <si>
    <t>100</t>
  </si>
  <si>
    <t>Podklad ze směsi stmelené cementem SC bez dilatačních spár, s rozprostřením a zhutněním SC C 3/4 (SC I), po zhutnění tl. 200 mm</t>
  </si>
  <si>
    <t>"ŠD stabilizovaná cementem SC 0/32; C 3/4 tl. 0,40 m = 2*0,20 m" 2*143,648</t>
  </si>
  <si>
    <t>573191111</t>
  </si>
  <si>
    <t>Postřik infiltrační kationaktivní emulzí v množství 1 kg/m2</t>
  </si>
  <si>
    <t>102</t>
  </si>
  <si>
    <t>Postřik infiltrační kationaktivní emulzí v množství 1,00 kg/m2</t>
  </si>
  <si>
    <t>"silnice"105,995</t>
  </si>
  <si>
    <t>"chodník vlevo"14,656-0,8-0,8</t>
  </si>
  <si>
    <t>53</t>
  </si>
  <si>
    <t>573231106</t>
  </si>
  <si>
    <t>Postřik živičný spojovací ze silniční emulze v množství 0,30 kg/m2</t>
  </si>
  <si>
    <t>104</t>
  </si>
  <si>
    <t>Postřik spojovací PS bez posypu kamenivem ze silniční emulze, v množství 0,30 kg/m2</t>
  </si>
  <si>
    <t>577134111</t>
  </si>
  <si>
    <t>Asfaltový beton vrstva obrusná ACO 11 (ABS) tř. I tl 40 mm š do 3 m z nemodifikovaného asfaltu</t>
  </si>
  <si>
    <t>106</t>
  </si>
  <si>
    <t>Asfaltový beton vrstva obrusná ACO 11 (ABS)  s rozprostřením a se zhutněním z nemodifikovaného asfaltu v pruhu šířky do 3 m tř. I, po zhutnění tl. 40 mm</t>
  </si>
  <si>
    <t>103,798</t>
  </si>
  <si>
    <t>55</t>
  </si>
  <si>
    <t>577134141</t>
  </si>
  <si>
    <t>Asfaltový beton vrstva obrusná ACO 11 (ABS) tř. I tl 40 mm š přes 3 m z modifikovaného asfaltu</t>
  </si>
  <si>
    <t>108</t>
  </si>
  <si>
    <t>Asfaltový beton vrstva obrusná ACO 11 (ABS) s rozprostřením a se zhutněním z modifikovaného asfaltu v pruhu šířky přes 3 m, po zhutnění tl. 40 mm</t>
  </si>
  <si>
    <t>105,995</t>
  </si>
  <si>
    <t>577144111</t>
  </si>
  <si>
    <t>Asfaltový beton vrstva obrusná ACO 11 (ABS) tř. I tl 50 mm š do 3 m z nemodifikovaného asfaltu</t>
  </si>
  <si>
    <t>110</t>
  </si>
  <si>
    <t>Asfaltový beton vrstva obrusná ACO 11 (ABS)  s rozprostřením a se zhutněním z nemodifikovaného asfaltu v pruhu šířky do 3 m tř. I, po zhutnění tl. 50 mm</t>
  </si>
  <si>
    <t>14,656</t>
  </si>
  <si>
    <t>57</t>
  </si>
  <si>
    <t>596211120</t>
  </si>
  <si>
    <t>Kladení zámkové dlažby komunikací pro pěší ručně tl 60 mm skupiny B pl do 50 m2</t>
  </si>
  <si>
    <t>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</si>
  <si>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do 50 m2</t>
  </si>
  <si>
    <t>"chodník vpravo-odměřeno"5,513+8,666</t>
  </si>
  <si>
    <t>"chodník vlevo-vodídí pásy (podélné drážky)"1,6</t>
  </si>
  <si>
    <t>59245296</t>
  </si>
  <si>
    <t>dlažba zámková tvaru I 200x165x100mm přírodní</t>
  </si>
  <si>
    <t>114</t>
  </si>
  <si>
    <t>59</t>
  </si>
  <si>
    <t>59245224</t>
  </si>
  <si>
    <t>dlažba zámková tvaru I základní pro nevidomé 196x161x80mm barevná</t>
  </si>
  <si>
    <t>116</t>
  </si>
  <si>
    <t>"chodník vpravo-vodící pásy (podélná drážka)"0,694+0,789</t>
  </si>
  <si>
    <t>"chodník vlevo-vodící pásy (podélná drážka)"0,800+0,800</t>
  </si>
  <si>
    <t>Trubní vedení</t>
  </si>
  <si>
    <t>871313121</t>
  </si>
  <si>
    <t>Montáž kanalizačního potrubí z PVC těsněné gumovým kroužkem otevřený výkop sklon do 20 % DN 160</t>
  </si>
  <si>
    <t>118</t>
  </si>
  <si>
    <t>Montáž kanalizačního potrubí z plastů z tvrdého PVC těsněných gumovým kroužkem v otevřeném výkopu ve sklonu do 20 % DN 160</t>
  </si>
  <si>
    <t>"trubky pro přepojení odvodňovačů koleje do nové polohy šachet - odhad ks"10</t>
  </si>
  <si>
    <t>61</t>
  </si>
  <si>
    <t>28611131</t>
  </si>
  <si>
    <t>trubka kanalizační PVC DN 160x1000mm SN4</t>
  </si>
  <si>
    <t>120</t>
  </si>
  <si>
    <t>890811811</t>
  </si>
  <si>
    <t>Bourání šachet z plastu ručně obestavěného prostoru do 1,5 m3</t>
  </si>
  <si>
    <t>122</t>
  </si>
  <si>
    <t>Bourání šachet a jímek ručně velikosti obestavěného prostoru do 1,5 m3 z plastu</t>
  </si>
  <si>
    <t>"2ks*vrcholové plastové šachty DN400 hloubky 1,15m - objem"2*(PI*0,2*0,2*1,15)</t>
  </si>
  <si>
    <t>63</t>
  </si>
  <si>
    <t>894811131</t>
  </si>
  <si>
    <t>Revizní šachta z PVC typ přímý, DN 400/160 tlak 12,5 t hl od 860 do 1230 mm</t>
  </si>
  <si>
    <t>124</t>
  </si>
  <si>
    <t>Revizní šachta z tvrdého PVC v otevřeném výkopu typ přímý (DN šachty/DN trubního vedení) DN 400/160, odolnost vnějšímu tlaku 12,5 t, hloubka od 860 do 1230 mm</t>
  </si>
  <si>
    <t>Ostatní konstrukce a práce-bourání</t>
  </si>
  <si>
    <t>912321131</t>
  </si>
  <si>
    <t>Montáž odrazky k obrubníku silničnímu</t>
  </si>
  <si>
    <t>126</t>
  </si>
  <si>
    <t>Dodání a montáž odrazky k obrubníku silničnímu</t>
  </si>
  <si>
    <t>65</t>
  </si>
  <si>
    <t>40445177</t>
  </si>
  <si>
    <t>odrazka k obrubníku</t>
  </si>
  <si>
    <t>128</t>
  </si>
  <si>
    <t>912411115</t>
  </si>
  <si>
    <t>Pružný výstražný kolík plastový D 200 mm - baliseta (J 12)</t>
  </si>
  <si>
    <t>130</t>
  </si>
  <si>
    <t>Pružný výstražný kolík plastový D 200 mm - baliseta</t>
  </si>
  <si>
    <t>67</t>
  </si>
  <si>
    <t>915131112</t>
  </si>
  <si>
    <t>Vodorovné dopravní značení přechody pro chodce, šipky, symboly retroreflexní bílá barva</t>
  </si>
  <si>
    <t>132</t>
  </si>
  <si>
    <t>Vodorovné dopravní značení stříkané barvou  přechody pro chodce, šipky, symboly bílé retroreflexní</t>
  </si>
  <si>
    <t>"obnova VDZ V5 Příčná čára souvislá - délka*šířka"6,2*0,5</t>
  </si>
  <si>
    <t>915211111</t>
  </si>
  <si>
    <t>Vodorovné dopravní značení vodící čáry souvislé š 125 mm bílý plast</t>
  </si>
  <si>
    <t>134</t>
  </si>
  <si>
    <t>Vodorovné dopravní značení stříkaným plastem vodící čára šířky 125 mm souvislá bílá základní</t>
  </si>
  <si>
    <t>"před křižovatkou"1,772+14,150+11,595+4,750</t>
  </si>
  <si>
    <t>"za křižovatkou"8,900+6,456+10,871+6,457</t>
  </si>
  <si>
    <t>69</t>
  </si>
  <si>
    <t>916111112</t>
  </si>
  <si>
    <t>Osazení obruby z velkých kostek bez boční opěry do lože z betonu prostého</t>
  </si>
  <si>
    <t>136</t>
  </si>
  <si>
    <t>Osazení silniční obruby z dlažebních kostek v jedné řadě s ložem tl. přes 50 do 100 mm, s vyplněním a zatřením spár cementovou maltou z velkých kostek bez boční opěry, do lože z betonu prostého</t>
  </si>
  <si>
    <t>"přídlažba silničních obrubníků - délka"36,1+1,135+1,106</t>
  </si>
  <si>
    <t>58381008</t>
  </si>
  <si>
    <t>kostka štípaná dlažební žula velká 15/17</t>
  </si>
  <si>
    <t>138</t>
  </si>
  <si>
    <t>71</t>
  </si>
  <si>
    <t>916131213</t>
  </si>
  <si>
    <t>Osazení silničního obrubníku betonového stojatého s boční opěrou do lože z betonu prostého</t>
  </si>
  <si>
    <t>140</t>
  </si>
  <si>
    <t>Osazení silničního obrubníku betonového se zřízením lože, s vyplněním a zatřením spár cementovou maltou stojatého s boční opěrou z betonu prostého, do lože z betonu prostého</t>
  </si>
  <si>
    <t>59217026</t>
  </si>
  <si>
    <t>obrubník betonový silniční 500x150x250mm</t>
  </si>
  <si>
    <t>142</t>
  </si>
  <si>
    <t>73</t>
  </si>
  <si>
    <t>916231213</t>
  </si>
  <si>
    <t>Osazení chodníkového obrubníku betonového stojatého s boční opěrou do lože z betonu prostého</t>
  </si>
  <si>
    <t>144</t>
  </si>
  <si>
    <t>Osazení chodníkového obrubníku betonového se zřízením lože, s vyplněním a zatřením spár cementovou maltou stojatého s boční opěrou z betonu prostého, do lože z betonu prostého</t>
  </si>
  <si>
    <t>59217019</t>
  </si>
  <si>
    <t>obrubník betonový chodníkový 1000x100x200mm</t>
  </si>
  <si>
    <t>146</t>
  </si>
  <si>
    <t>75</t>
  </si>
  <si>
    <t>919112212</t>
  </si>
  <si>
    <t>Řezání spár pro vytvoření komůrky š 10 mm hl 20 mm pro těsnící zálivku v živičném krytu</t>
  </si>
  <si>
    <t>148</t>
  </si>
  <si>
    <t>Řezání dilatačních spár v živičném krytu  vytvoření komůrky pro těsnící zálivku šířky 10 mm, hloubky 20 mm</t>
  </si>
  <si>
    <t>"napojení obrusné vrstvy na stávající obrusnou vrstvu"  3,583+3,582+3,042+3,530</t>
  </si>
  <si>
    <t>"podél hlavy kolejnic" 5,072+6,137+6,107+5,096</t>
  </si>
  <si>
    <t>"podél silničních obrub"36,1</t>
  </si>
  <si>
    <t>919121212</t>
  </si>
  <si>
    <t>Těsnění spár zálivkou za studena pro komůrky š 10 mm hl 20 mm bez těsnicího profilu</t>
  </si>
  <si>
    <t>150</t>
  </si>
  <si>
    <t>Utěsnění dilatačních spár zálivkou za studena  v cementobetonovém nebo živičném krytu včetně adhezního nátěru bez těsnicího profilu pod zálivkou, pro komůrky šířky 10 mm, hloubky 20 mm</t>
  </si>
  <si>
    <t>77</t>
  </si>
  <si>
    <t>919735114</t>
  </si>
  <si>
    <t>Řezání stávajícího živičného krytu hl přes 150 do 200 mm</t>
  </si>
  <si>
    <t>152</t>
  </si>
  <si>
    <t>Řezání stávajícího živičného krytu nebo podkladu  hloubky přes 150 do 200 mm</t>
  </si>
  <si>
    <t>"v délce napojení obrusné vrstvy na stávající obrusnou vrstvu"  3,583+3,582+3,042+3,530</t>
  </si>
  <si>
    <t>"v délce rozebírané AC konstrukce stávajícího přejezdu" 2*(9,841+9,332)</t>
  </si>
  <si>
    <t>921901114</t>
  </si>
  <si>
    <t>Úrovňový železniční přejezd z pryže</t>
  </si>
  <si>
    <t>154</t>
  </si>
  <si>
    <t>Úrovňový železniční přejezd pryžová přejezdová konstrukce</t>
  </si>
  <si>
    <t>"plocha přejezdu pro pěší" 2*5,4*3,274</t>
  </si>
  <si>
    <t>"plocha přejezdu pro silnici"2*5,4*1,5</t>
  </si>
  <si>
    <t>79</t>
  </si>
  <si>
    <t>921901571</t>
  </si>
  <si>
    <t>Odstranění silničního přejezdu nad jednu kolej s vozovkou se živičným kobercem</t>
  </si>
  <si>
    <t>156</t>
  </si>
  <si>
    <t>Demontáž přejezdů pro zavazadlové a poštovní vozíky silničních přes jednu železniční kolej s ochrannými dřevěnými prahy a s přejezdovou vozovkou s dvouvrstvým živičným kobercem tl. 80-100 mm</t>
  </si>
  <si>
    <t>"levý jízdní pruh a chodník před přejezdem"9,841</t>
  </si>
  <si>
    <t>"pravý jízdní pruh a chodník za přejezdem"9,332</t>
  </si>
  <si>
    <t>213141112</t>
  </si>
  <si>
    <t>Zřízení vrstvy z geotextilie v rovině nebo ve sklonu do 1:5 š přes 3 do 6 m</t>
  </si>
  <si>
    <t>158</t>
  </si>
  <si>
    <t>Zřízení vrstvy z geotextilie  filtrační, separační, odvodňovací, ochranné, výztužné nebo protierozní v rovině nebo ve sklonu do 1:5, šířky přes 3 do 6 m</t>
  </si>
  <si>
    <t>81</t>
  </si>
  <si>
    <t>922501120</t>
  </si>
  <si>
    <t>Drážní stezka z drti kamenné zhutněné tl 200 mm</t>
  </si>
  <si>
    <t>160</t>
  </si>
  <si>
    <t>Drážní stezka mezi kolejemi ve stanicích a podél kolejí ve stanicích a na trati z drti kamenné se zhutněním vrstvy 200 mm</t>
  </si>
  <si>
    <t>"od km 0,552 k celopryžové vozovce" 10,476*2*0,5</t>
  </si>
  <si>
    <t>"od celopryžové vozovky po ZV. č.301"0,6*2*0,8</t>
  </si>
  <si>
    <t>997</t>
  </si>
  <si>
    <t>Přesun sutě</t>
  </si>
  <si>
    <t>997006007</t>
  </si>
  <si>
    <t>Drcení stavebního odpadu ze zdiva z betonu železového s dopravou do 100 m a naložením</t>
  </si>
  <si>
    <t>162</t>
  </si>
  <si>
    <t>Úprava stavebního odpadu drcení s dopravou na vzdálenost do 100 m a naložením do drtícího zařízení ze zdiva železobetonového</t>
  </si>
  <si>
    <t>"hmotnost z položky 113107179"24,863</t>
  </si>
  <si>
    <t>83</t>
  </si>
  <si>
    <t>997221571</t>
  </si>
  <si>
    <t>Vodorovná doprava vybouraných hmot do 1 km</t>
  </si>
  <si>
    <t>164</t>
  </si>
  <si>
    <t>Vodorovná doprava vybouraných hmot  bez naložení, ale se složením a s hrubým urovnáním na vzdálenost do 1 km</t>
  </si>
  <si>
    <t>"asfaltové směsi z pol. 113107144 a 921901571"53,419+29,526</t>
  </si>
  <si>
    <t>"zemina a kamení z pol. 113107324"41,231</t>
  </si>
  <si>
    <t>"štěrk ze žel. svršku 512531111 a 512531111" 85,797+40,783</t>
  </si>
  <si>
    <t>"vybouraný beton z pol. 113106123, 113107179, 113202111, 113204111 a 525341111"4,103+24,863+7,401+0,580+11,308</t>
  </si>
  <si>
    <t>997221579</t>
  </si>
  <si>
    <t>Příplatek ZKD 1 km u vodorovné dopravy vybouraných hmot</t>
  </si>
  <si>
    <t>166</t>
  </si>
  <si>
    <t>Vodorovná doprava vybouraných hmot  bez naložení, ale se složením a s hrubým urovnáním na vzdálenost Příplatek k ceně za každý další i započatý 1 km přes 1 km</t>
  </si>
  <si>
    <t>299,011 *(25-1)</t>
  </si>
  <si>
    <t>85</t>
  </si>
  <si>
    <t>997221861</t>
  </si>
  <si>
    <t>Poplatek za uložení stavebního odpadu na recyklační skládce (skládkovné) z prostého betonu pod kódem 17 01 01</t>
  </si>
  <si>
    <t>168</t>
  </si>
  <si>
    <t>Poplatek za uložení stavebního odpadu na recyklační skládce (skládkovné) z prostého betonu zatříděného do Katalogu odpadů pod kódem 17 01 01</t>
  </si>
  <si>
    <t>997221873</t>
  </si>
  <si>
    <t>Poplatek za uložení stavebního odpadu na recyklační skládce (skládkovné) zeminy a kamení zatříděného do Katalogu odpadů pod kódem 17 05 04</t>
  </si>
  <si>
    <t>170</t>
  </si>
  <si>
    <t>87</t>
  </si>
  <si>
    <t>997221875</t>
  </si>
  <si>
    <t>Poplatek za uložení stavebního odpadu na recyklační skládce (skládkovné) asfaltového bez obsahu dehtu zatříděného do Katalogu odpadů pod kódem 17 03 02</t>
  </si>
  <si>
    <t>172</t>
  </si>
  <si>
    <t>998</t>
  </si>
  <si>
    <t>Přesun hmot</t>
  </si>
  <si>
    <t>998225111</t>
  </si>
  <si>
    <t>Přesun hmot pro pozemní komunikace s krytem z kamene, monolitickým betonovým nebo živičným</t>
  </si>
  <si>
    <t>174</t>
  </si>
  <si>
    <t>Přesun hmot pro komunikace s krytem z kameniva, monolitickým betonovým nebo živičným  dopravní vzdálenost do 200 m jakékoliv délky objektu</t>
  </si>
  <si>
    <t>SO 02 - Oprava přilehlých úseků TT</t>
  </si>
  <si>
    <t>PSV - Práce a dodávky PSV</t>
  </si>
  <si>
    <t xml:space="preserve">    714 - Akustická a protiotřesová opatření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</si>
  <si>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</si>
  <si>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</si>
  <si>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</si>
  <si>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</si>
  <si>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</si>
  <si>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"celková plocha - plocha panelů"26,485-1,44-4,68</t>
  </si>
  <si>
    <t>"včetně kolejového lože - délka*plocha v PŘ"(7,318+8,977)*4,626</t>
  </si>
  <si>
    <t>"odpočet objemu pražců - 28 ks v jedné koleji"-2*((7,318+8,977)/0,7)*2,6*0,15*0,25</t>
  </si>
  <si>
    <t>511501115</t>
  </si>
  <si>
    <t>Konstrukční vrstva tělesa železničního spodku z drceného kameniva</t>
  </si>
  <si>
    <t>Podkladní konstrukční vrstvy pro kolej jakékoliv tloušťky a šířky pruhu s dodáním hmot z drceného kameniva</t>
  </si>
  <si>
    <t>"ŠD 0-32 tl. 100 mm = délka TT*plocha v PŘ"(7,318+8,997)*0,583</t>
  </si>
  <si>
    <t>"ŠD 0-63 tl. 150-250mm = délka TT*plocha v PŘ"(7,318+8,997)*1,217</t>
  </si>
  <si>
    <t>"délka úseků s LIS 4,7m*šířka lože 6,324"4,7*6,324</t>
  </si>
  <si>
    <t>29,723*2,5 "Přepočtené koeficientem množství</t>
  </si>
  <si>
    <t>"délka TT*plocha v PŘ do úrovně ložných ploch pražců" (7,318+8,997)*1,276</t>
  </si>
  <si>
    <t>58344005</t>
  </si>
  <si>
    <t>kamenivo drcené hrubé frakce 32/63 třída BI OTP ČD</t>
  </si>
  <si>
    <t>20,818*1,9 "Přepočtené koeficientem množství</t>
  </si>
  <si>
    <t>511536012</t>
  </si>
  <si>
    <t>Výplň mezi pražci a prahy z kameniva hrubého drceného prolitého cementovou maltou</t>
  </si>
  <si>
    <t>Výplň mezi pražci a kolem jejich hlav a mezi podélnými prahy a podél jejich vnějších svislých stěn v trati přímé, v oblouku nebo kolejovém rozvětvení z kameniva hrubého drceného prolitého cementovou maltou se zhutněním</t>
  </si>
  <si>
    <t>"délka TT*plocha v PŘ" (7,318+8,997)*0,976</t>
  </si>
  <si>
    <t>"odpočet objemu pražců - 28 ks v jedné koleji"-2*28*2,5*0,15*0,25</t>
  </si>
  <si>
    <t>523821014</t>
  </si>
  <si>
    <t>Zřízení koleje stykované ze žlábkových kolejnic na nových pražcích dřevěných rozdělení 600 mm</t>
  </si>
  <si>
    <t>Zřízení koleje stykované ze žlábkových kolejnic na nových pražcích dřevěných rozdělení pražců 600 mm</t>
  </si>
  <si>
    <t>"délka k.č. 1 + délka k.č. 2"21,008+23,315</t>
  </si>
  <si>
    <t>"odpočet délky úseku na desce"-2*5,772</t>
  </si>
  <si>
    <t>43765150</t>
  </si>
  <si>
    <t>kolejnice tramvajové NT1 žlábkové pro hromadnou městskou dopravu</t>
  </si>
  <si>
    <t>"celková délka obou kolejí*2 kolejnice*0,06507 t/m" 32,779*2*0,06507</t>
  </si>
  <si>
    <t>"odpočet MDZ+LIZ dl. 4,7m*8ks"-4,7*8*0,06507</t>
  </si>
  <si>
    <t>60811004</t>
  </si>
  <si>
    <t>pražec dřevěný příčný vystrojený buk 2600x260x150mm</t>
  </si>
  <si>
    <t>526001011</t>
  </si>
  <si>
    <t>Rozebrání koleje ze žlábkových kolejnic na pražcích bez výplně boků kolejnic</t>
  </si>
  <si>
    <t>"délka k.č.1" 21,008-5,772</t>
  </si>
  <si>
    <t>"délka k.č.2"23,315-5,722</t>
  </si>
  <si>
    <t>526992111</t>
  </si>
  <si>
    <t>Odstranění podložky pod podkladnici nebo patu kolejnice</t>
  </si>
  <si>
    <t>Odstranění drobného kolejiva podložky nebo pásu po rozebrání žlábkové kolejnice podložky pod podkladnici nebo patou kolejnice</t>
  </si>
  <si>
    <t>"celková délka*2 /rozdělení 700 mm a zaokrouhlení"32,829*2/0,7+0,203</t>
  </si>
  <si>
    <t>526997011</t>
  </si>
  <si>
    <t>Odstranění podkladnice</t>
  </si>
  <si>
    <t>Odstranění drobného kolejiva podložky nebo pásu podkladnice z koleje ze žlábkových kolejnic pro jakýkoliv tvar kolejnice</t>
  </si>
  <si>
    <t>541301111</t>
  </si>
  <si>
    <t>Odstranění dřevěných pražců pod kolejí rozchod 1435 mm</t>
  </si>
  <si>
    <t>Odstranění pražců po rozebrání koleje ze žlábkových kolejnic pod kolejí rozchod 1435 mm dřevěných</t>
  </si>
  <si>
    <t>548111311</t>
  </si>
  <si>
    <t>Svařování kolejnic elektrickým obloukem soustavy NT1</t>
  </si>
  <si>
    <t>"8 svarů u kolejové křižovatky" 8</t>
  </si>
  <si>
    <t>"8 (MDZ+LIS)*2 svary"8*2</t>
  </si>
  <si>
    <t>"8 svarů u napojení v ZÚ a KÚ)"8</t>
  </si>
  <si>
    <t>548133111</t>
  </si>
  <si>
    <t>Řez příčný žlábkové kolejnice pilou</t>
  </si>
  <si>
    <t>Řezání a vrtání  řez příčný žlábkové kolejnice pilou</t>
  </si>
  <si>
    <t>"odříznutí žlábkových kolejnic v ZÚ a KÚ - ks"8</t>
  </si>
  <si>
    <t>548133121</t>
  </si>
  <si>
    <t>Řez příčný žlábkové koleje plamenem</t>
  </si>
  <si>
    <t>Řez příčný žlábkové kolejnice plamenem</t>
  </si>
  <si>
    <t>"odříznutí před a za křižovatkou"8</t>
  </si>
  <si>
    <t>549411131</t>
  </si>
  <si>
    <t>Montáž dilatačního zařízení malého + LIS na pražcích dřevěných soustavy NT1</t>
  </si>
  <si>
    <t>43707016RW</t>
  </si>
  <si>
    <t>dilatační zařízení MDZ NT1 včetně LIS dl. 5500mm</t>
  </si>
  <si>
    <t>565155101</t>
  </si>
  <si>
    <t>Asfaltový beton vrstva podkladní ACP 16 S (obalované kamenivo OKS) tl 70 mm š do 1,5 m</t>
  </si>
  <si>
    <t>Asfaltový beton vrstva podkladní ACP 16 S (obalované kamenivo střednězrnné - OKS) s rozprostřením a zhutněním v pruhu šířky do 1,5 m, po zhutnění tl. 70 mm</t>
  </si>
  <si>
    <t>"plocha na straně do centra"14,802</t>
  </si>
  <si>
    <t>"plocha na straně Pavloviček"11,683</t>
  </si>
  <si>
    <t>565166102</t>
  </si>
  <si>
    <t>Asfaltový beton vrstva podkladní ACP 22 S (obalované kamenivo OKH) tl 90 mm š do 1,5 m</t>
  </si>
  <si>
    <t>Asfaltový beton vrstva podkladní ACP 22 S (obalované kamenivo hrubozrnné - OKH) s rozprostřením a zhutněním v pruhu šířky do 1,5 m, po zhutnění tl. 90 mm</t>
  </si>
  <si>
    <t>26,485</t>
  </si>
  <si>
    <t>"plocha*2 vrstvy"26,485*2</t>
  </si>
  <si>
    <t>577134031</t>
  </si>
  <si>
    <t>Asfaltový beton vrstva obrusná ACO 11 (ABS) tř. I tl 40 mm š do 1,5 m z modifikovaného asfaltu</t>
  </si>
  <si>
    <t>Asfaltový beton vrstva obrusná ACO 11 (ABS) s rozprostřením a se zhutněním z modifikovaného asfaltu v pruhu šířky do 1,5 m, po zhutnění tl. 40 mm</t>
  </si>
  <si>
    <t>916991121</t>
  </si>
  <si>
    <t>Lože pod krajníky z betonu prostého tř. C 16/20</t>
  </si>
  <si>
    <t>"délka*plocha v PŘ"32*0,05</t>
  </si>
  <si>
    <t>Řezání stávajícího živičného krytu nebo podkladu hloubky přes 150 do 200 mm</t>
  </si>
  <si>
    <t>923921120</t>
  </si>
  <si>
    <t>hrázka podél kolejového lože z prefabrikátů L betonových osazených do betonového lože</t>
  </si>
  <si>
    <t>"délka tratě mimo desku*2 strany"16*2</t>
  </si>
  <si>
    <t>928001012</t>
  </si>
  <si>
    <t>Výplň vnějších i vnitřních boků kolejnic bokovnicemi z recyklované pryže</t>
  </si>
  <si>
    <t>"úsek v asfaltu*4 kolejnice" (2,5+2,0)*4</t>
  </si>
  <si>
    <t>928126111</t>
  </si>
  <si>
    <t>Odstranění panelů mezi kolejnicí a vozovkou</t>
  </si>
  <si>
    <t>Odstranění zádlažbových panelů  mezi kolejnicí a vozovkou</t>
  </si>
  <si>
    <t>"2 panely vnější"2*0,6*1,2</t>
  </si>
  <si>
    <t>928126112</t>
  </si>
  <si>
    <t>Odstranění panelu mezi kolejnicemi nebo mezi kolejemi</t>
  </si>
  <si>
    <t>Odstranění zádlažbových panelů  mezi kolejnicemi nebo kolejemi</t>
  </si>
  <si>
    <t>"2 panely vnitřní+1 mezikolejový"2*1,2*1,2+1,2*1,5</t>
  </si>
  <si>
    <t>928621011</t>
  </si>
  <si>
    <t>Zálivka asfaltová podél jedné strany kolejnice nebo mezi panely průřezu 30x50 mm</t>
  </si>
  <si>
    <t>Zálivka asfaltová podél jedné strany hlavy kolejnice nebo mezi zádlažbovými panely průřezu 30 x 50 mm</t>
  </si>
  <si>
    <t>"délka kolejnic ve vozovce AC*8 profilů" (2+2,5)*8</t>
  </si>
  <si>
    <t>928622011</t>
  </si>
  <si>
    <t>Odstranění asfaltové zálivky průřezu od 30x50 do 40x80 cm</t>
  </si>
  <si>
    <t>Odstranění asfaltové zálivky podél hlavy kolejnice nebo mezi zádlažbovými panely průřezu od 30x50 mm do 40x80 mm</t>
  </si>
  <si>
    <t>"podélné spáry - délka"9,6</t>
  </si>
  <si>
    <t>928946111</t>
  </si>
  <si>
    <t>Montáž odvodnění koleje z ocelových skříní nebo trub jednokolejná trať</t>
  </si>
  <si>
    <t>Montáž odvodnění ve vozovce z ocelových skříní nebo trub koleje nebo kolejového rozvětvení ze žlábkových kolejnic jednokolejná trať</t>
  </si>
  <si>
    <t>966006254</t>
  </si>
  <si>
    <t>Odstranění sloupku zahrazovacího flexibilního</t>
  </si>
  <si>
    <t>Odstranění sloupku zahrazovacího s odklizením materiálu na vzdálenost do 20 m nebo s naložením na dopravní prostředek flexibilního</t>
  </si>
  <si>
    <t>"hmotnost z položky 928126111"0,490</t>
  </si>
  <si>
    <t>"hmotnost z položky 92812112"1,591</t>
  </si>
  <si>
    <t>"asfaltové směsi z pol. 113107144"9,164</t>
  </si>
  <si>
    <t>"asfaltové směsi z pol. 928622011" 0,029</t>
  </si>
  <si>
    <t>"zemina a kamení z pol. 122252501"70,842*1,8</t>
  </si>
  <si>
    <t>"předrcený beton z pol. 997006007"2,081</t>
  </si>
  <si>
    <t>"kolejnice z pol. 526001011"4,793</t>
  </si>
  <si>
    <t>"pražce dř z pol. 541301111"3,995</t>
  </si>
  <si>
    <t>147,578*(25-1)</t>
  </si>
  <si>
    <t>998243011</t>
  </si>
  <si>
    <t>Přesun hmot pro železniční svršek městských drah</t>
  </si>
  <si>
    <t>Přesun hmot pro svršek kolejí nebo kolejišť pro tramvaj kromě metra jakéhokoliv rozsahu dopravní vzdálenost do 1 000 m</t>
  </si>
  <si>
    <t>PSV</t>
  </si>
  <si>
    <t>Práce a dodávky PSV</t>
  </si>
  <si>
    <t>714</t>
  </si>
  <si>
    <t>Akustická a protiotřesová opatření</t>
  </si>
  <si>
    <t>714451001</t>
  </si>
  <si>
    <t>Montáž antivibračních rohoží z recyklované pryže volně položených vodorovně nebo svisle</t>
  </si>
  <si>
    <t>Montáž antivibračních rohoží stavebních konstrukcí a strojních zařízení z recyklované pryže volně položených vodorovně nebo svisle</t>
  </si>
  <si>
    <t>"délka tratě mimo desku*průměrná šířka rohože"(7,318+8,997)*6,491</t>
  </si>
  <si>
    <t>714451012</t>
  </si>
  <si>
    <t>Montáž antivibračních rohoží z recyklované pryže celoplošně lepených svisle</t>
  </si>
  <si>
    <t>Montáž antivibračních rohoží stavebních konstrukcí a strojních zařízení z recyklované pryže celoplošně lepené svisle</t>
  </si>
  <si>
    <t>"délka tratě mimo desku*šířka rohože*2 strany"(7,318+8,997)*0,3*2</t>
  </si>
  <si>
    <t>27245184</t>
  </si>
  <si>
    <t>deska antivibrační recyklovaná pryž 570kg/m3 tl 25mm černá</t>
  </si>
  <si>
    <t>741</t>
  </si>
  <si>
    <t>Elektroinstalace - silnoproud</t>
  </si>
  <si>
    <t>741121105</t>
  </si>
  <si>
    <t>Montáž vodič Al izolovaný plný a laněný žíla 240 až 300 mm2 zatažený v trubkách nebo lištách (např. AY,AYY)</t>
  </si>
  <si>
    <t>Montáž izolovaných vodičů hliníkových bez ukončení uložených v trubkách nebo lištách zatažených plných a laněných (např. AY, AYY) průřezu žíly 240 až 300 mm2</t>
  </si>
  <si>
    <t>"zdvojení zpětného vedení - odměřená délka stávajícího vedení"290</t>
  </si>
  <si>
    <t>34142013</t>
  </si>
  <si>
    <t>vodič silový jádro Al izolace PVC plášť PVC 0,6/1kV (1-AYY) 1x240mm2</t>
  </si>
  <si>
    <t>290*1,15 "Přepočtené koeficientem množství</t>
  </si>
  <si>
    <t>741130071</t>
  </si>
  <si>
    <t>Ukončení vodič izolovaný do 240 mm2 nastřelení kabelového oka</t>
  </si>
  <si>
    <t>Ukončení vodičů izolovaných s označením a zapojením nastřelením kabelového oka se smršťovací záklopkou nebo páskou, průřezu žíly do 240 mm2</t>
  </si>
  <si>
    <t>"kolej SŽ před přejezdem"2</t>
  </si>
  <si>
    <t>"kolej TT vpravo tratí SŽ" 16+2</t>
  </si>
  <si>
    <t>"kolej TT vlevo trati SŽ"16+2</t>
  </si>
  <si>
    <t>"v RZ-RZN"8+4</t>
  </si>
  <si>
    <t>741330005</t>
  </si>
  <si>
    <t>Zapojení stykače a nových komponentů do rozvaděče v RD-RZN</t>
  </si>
  <si>
    <t>11.124.479</t>
  </si>
  <si>
    <t>Výkonový stykač, komponenty pro rozšíření rozváděčů</t>
  </si>
  <si>
    <t>Práce a dodávky M</t>
  </si>
  <si>
    <t>21-M</t>
  </si>
  <si>
    <t>Elektromontáže</t>
  </si>
  <si>
    <t>210280002</t>
  </si>
  <si>
    <t>Zkoušky a prohlídky el rozvodů a zařízení celková prohlídka pro objem montážních prací přes 100 do 500 tis Kč</t>
  </si>
  <si>
    <t>Zkoušky a prohlídky elektrických rozvodů a zařízení celková prohlídka, zkoušení, měření a vyhotovení revizní zprávy pro objem montážních prací přes 100 do 500 tisíc Kč</t>
  </si>
  <si>
    <t>22-M</t>
  </si>
  <si>
    <t>Montáže technologických zařízení pro dopravní stavby</t>
  </si>
  <si>
    <t>220850161</t>
  </si>
  <si>
    <t>Montáž kolejové skříně TJA na dřevěné pražce</t>
  </si>
  <si>
    <t>Montáž kolejové skříně včetně usazení do výkopu, propojení skříně s kolejnicemi jednokolíkovými propojkami, připevnění propojek ke kotvícímu rámu a montážním trámkům, zatažení kabelů, proměření izolačního stavu, opravy nátěru a označení skříně na dřevěné pražce, typ TJA</t>
  </si>
  <si>
    <t>"původní"8</t>
  </si>
  <si>
    <t>"nové - zdvojení"8</t>
  </si>
  <si>
    <t>220850171</t>
  </si>
  <si>
    <t>Montáž kolejové skříně TJA na betonové pražce</t>
  </si>
  <si>
    <t>Montáž kolejové skříně včetně usazení do výkopu, propojení skříně s kolejnicemi jednokolíkovými propojkami, připevnění propojek ke kotvícímu rámu a montážním trámkům, zatažení kabelů, proměření izolačního stavu, opravy nátěru a označení skříně na betonové pražce, typ TJA</t>
  </si>
  <si>
    <t>"původní"2</t>
  </si>
  <si>
    <t>"nové - zdvojení"2</t>
  </si>
  <si>
    <t>46-M</t>
  </si>
  <si>
    <t>Zemní práce při extr.mont.pracích</t>
  </si>
  <si>
    <t>460161172</t>
  </si>
  <si>
    <t>Hloubení kabelových rýh ručně š 35 cm hl 80 cm v hornině tř I skupiny 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</si>
  <si>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</si>
  <si>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"délka rýhy"25</t>
  </si>
  <si>
    <t>460161312</t>
  </si>
  <si>
    <t>Hloubení kabelových rýh ručně š 50 cm hl 120 cm v hornině tř I skupiny 3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</si>
  <si>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</si>
  <si>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460431182</t>
  </si>
  <si>
    <t>Zásyp kabelových rýh ručně se zhutněním š 35 cm hl 80 cm z horniny tř I skupiny 3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</si>
  <si>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</si>
  <si>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460451332</t>
  </si>
  <si>
    <t>Zásyp kabelových rýh strojně se zhutněním š 50 cm hl 120 cm z horniny tř I skupiny 3</t>
  </si>
  <si>
    <t>Zásyp kabelových rýh strojně s přemístěním sypaniny ze vzdálenosti do 10 m, s uložením výkopku ve vrstvách včetně zhutnění a urovnání povrchu šířky 50 cm hloubky 120 cm z horniny třídy těžitelnosti I skupiny 3</t>
  </si>
  <si>
    <t>460661111</t>
  </si>
  <si>
    <t>Kabelové lože z písku pro kabely nn bez zakrytí š lože do 35 cm</t>
  </si>
  <si>
    <t>Kabelové lože z písku včetně podsypu, zhutnění a urovnání povrchu pro kabely nn bez zakrytí, šířky do 35 cm</t>
  </si>
  <si>
    <t>460791216</t>
  </si>
  <si>
    <t>Montáž trubek ochranných plastových uložených volně do rýhy ohebných přes 133 do 172 mm</t>
  </si>
  <si>
    <t>Montáž trubek ochranných uložených volně do rýhy plastových ohebných, vnitřního průměru přes 133 do 172 mm</t>
  </si>
  <si>
    <t>"4* délka 8m"4*8</t>
  </si>
  <si>
    <t>34571358</t>
  </si>
  <si>
    <t>trubka elektroinstalační ohebná dvouplášťová korugovaná (chránička) D 136/160mm, HDPE+LDPE</t>
  </si>
  <si>
    <t>256</t>
  </si>
  <si>
    <t>32*1,05 "Přepočtené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</si>
</sst>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70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2"/>
      <c r="AL5" s="22"/>
      <c r="AM5" s="22"/>
      <c r="AN5" s="22"/>
      <c r="AO5" s="22"/>
      <c r="AP5" s="22"/>
      <c r="AQ5" s="22"/>
      <c r="AR5" s="20"/>
      <c r="BE5" s="25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2"/>
      <c r="AL6" s="22"/>
      <c r="AM6" s="22"/>
      <c r="AN6" s="22"/>
      <c r="AO6" s="22"/>
      <c r="AP6" s="22"/>
      <c r="AQ6" s="22"/>
      <c r="AR6" s="20"/>
      <c r="BE6" s="25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58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/>
      <c r="AO8" s="22"/>
      <c r="AP8" s="22"/>
      <c r="AQ8" s="22"/>
      <c r="AR8" s="20"/>
      <c r="BE8" s="258"/>
      <c r="BS8" s="17" t="s">
        <v>6</v>
      </c>
    </row>
    <row r="9" spans="1:74" s="1" customFormat="1" ht="29.25" customHeight="1">
      <c r="B9" s="21"/>
      <c r="C9" s="22"/>
      <c r="D9" s="26" t="s">
        <v>25</v>
      </c>
      <c r="E9" s="22"/>
      <c r="F9" s="22"/>
      <c r="G9" s="22"/>
      <c r="H9" s="22"/>
      <c r="I9" s="22"/>
      <c r="J9" s="22"/>
      <c r="K9" s="31" t="s">
        <v>26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27</v>
      </c>
      <c r="AL9" s="22"/>
      <c r="AM9" s="22"/>
      <c r="AN9" s="31" t="s">
        <v>28</v>
      </c>
      <c r="AO9" s="22"/>
      <c r="AP9" s="22"/>
      <c r="AQ9" s="22"/>
      <c r="AR9" s="20"/>
      <c r="BE9" s="258"/>
      <c r="BS9" s="17" t="s">
        <v>6</v>
      </c>
    </row>
    <row r="10" spans="1:74" s="1" customFormat="1" ht="12" customHeight="1">
      <c r="B10" s="21"/>
      <c r="C10" s="22"/>
      <c r="D10" s="29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30</v>
      </c>
      <c r="AL10" s="22"/>
      <c r="AM10" s="22"/>
      <c r="AN10" s="27" t="s">
        <v>1</v>
      </c>
      <c r="AO10" s="22"/>
      <c r="AP10" s="22"/>
      <c r="AQ10" s="22"/>
      <c r="AR10" s="20"/>
      <c r="BE10" s="25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32</v>
      </c>
      <c r="AL11" s="22"/>
      <c r="AM11" s="22"/>
      <c r="AN11" s="27" t="s">
        <v>1</v>
      </c>
      <c r="AO11" s="22"/>
      <c r="AP11" s="22"/>
      <c r="AQ11" s="22"/>
      <c r="AR11" s="20"/>
      <c r="BE11" s="25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8"/>
      <c r="BS12" s="17" t="s">
        <v>6</v>
      </c>
    </row>
    <row r="13" spans="1:74" s="1" customFormat="1" ht="12" customHeight="1">
      <c r="B13" s="21"/>
      <c r="C13" s="22"/>
      <c r="D13" s="29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30</v>
      </c>
      <c r="AL13" s="22"/>
      <c r="AM13" s="22"/>
      <c r="AN13" s="32" t="s">
        <v>34</v>
      </c>
      <c r="AO13" s="22"/>
      <c r="AP13" s="22"/>
      <c r="AQ13" s="22"/>
      <c r="AR13" s="20"/>
      <c r="BE13" s="258"/>
      <c r="BS13" s="17" t="s">
        <v>6</v>
      </c>
    </row>
    <row r="14" spans="1:74">
      <c r="B14" s="21"/>
      <c r="C14" s="22"/>
      <c r="D14" s="22"/>
      <c r="E14" s="263" t="s">
        <v>34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9" t="s">
        <v>32</v>
      </c>
      <c r="AL14" s="22"/>
      <c r="AM14" s="22"/>
      <c r="AN14" s="32" t="s">
        <v>34</v>
      </c>
      <c r="AO14" s="22"/>
      <c r="AP14" s="22"/>
      <c r="AQ14" s="22"/>
      <c r="AR14" s="20"/>
      <c r="BE14" s="25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8"/>
      <c r="BS15" s="17" t="s">
        <v>4</v>
      </c>
    </row>
    <row r="16" spans="1:74" s="1" customFormat="1" ht="12" customHeight="1">
      <c r="B16" s="21"/>
      <c r="C16" s="22"/>
      <c r="D16" s="29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30</v>
      </c>
      <c r="AL16" s="22"/>
      <c r="AM16" s="22"/>
      <c r="AN16" s="27" t="s">
        <v>36</v>
      </c>
      <c r="AO16" s="22"/>
      <c r="AP16" s="22"/>
      <c r="AQ16" s="22"/>
      <c r="AR16" s="20"/>
      <c r="BE16" s="25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32</v>
      </c>
      <c r="AL17" s="22"/>
      <c r="AM17" s="22"/>
      <c r="AN17" s="27" t="s">
        <v>38</v>
      </c>
      <c r="AO17" s="22"/>
      <c r="AP17" s="22"/>
      <c r="AQ17" s="22"/>
      <c r="AR17" s="20"/>
      <c r="BE17" s="258"/>
      <c r="BS17" s="17" t="s">
        <v>39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8"/>
      <c r="BS18" s="17" t="s">
        <v>6</v>
      </c>
    </row>
    <row r="19" spans="1:71" s="1" customFormat="1" ht="12" customHeight="1">
      <c r="B19" s="21"/>
      <c r="C19" s="22"/>
      <c r="D19" s="29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30</v>
      </c>
      <c r="AL19" s="22"/>
      <c r="AM19" s="22"/>
      <c r="AN19" s="27" t="s">
        <v>36</v>
      </c>
      <c r="AO19" s="22"/>
      <c r="AP19" s="22"/>
      <c r="AQ19" s="22"/>
      <c r="AR19" s="20"/>
      <c r="BE19" s="25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32</v>
      </c>
      <c r="AL20" s="22"/>
      <c r="AM20" s="22"/>
      <c r="AN20" s="27" t="s">
        <v>38</v>
      </c>
      <c r="AO20" s="22"/>
      <c r="AP20" s="22"/>
      <c r="AQ20" s="22"/>
      <c r="AR20" s="20"/>
      <c r="BE20" s="258"/>
      <c r="BS20" s="17" t="s">
        <v>39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8"/>
    </row>
    <row r="22" spans="1:71" s="1" customFormat="1" ht="12" customHeight="1">
      <c r="B22" s="21"/>
      <c r="C22" s="22"/>
      <c r="D22" s="29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8"/>
    </row>
    <row r="23" spans="1:71" s="1" customFormat="1" ht="16.5" customHeight="1">
      <c r="B23" s="21"/>
      <c r="C23" s="22"/>
      <c r="D23" s="22"/>
      <c r="E23" s="265" t="s">
        <v>1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2"/>
      <c r="AP23" s="22"/>
      <c r="AQ23" s="22"/>
      <c r="AR23" s="20"/>
      <c r="BE23" s="25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8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258"/>
    </row>
    <row r="26" spans="1:71" s="2" customFormat="1" ht="25.9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66">
        <f>ROUND(AG94,2)</f>
        <v>0</v>
      </c>
      <c r="AL26" s="267"/>
      <c r="AM26" s="267"/>
      <c r="AN26" s="267"/>
      <c r="AO26" s="267"/>
      <c r="AP26" s="37"/>
      <c r="AQ26" s="37"/>
      <c r="AR26" s="40"/>
      <c r="BE26" s="25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58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68" t="s">
        <v>43</v>
      </c>
      <c r="M28" s="268"/>
      <c r="N28" s="268"/>
      <c r="O28" s="268"/>
      <c r="P28" s="268"/>
      <c r="Q28" s="37"/>
      <c r="R28" s="37"/>
      <c r="S28" s="37"/>
      <c r="T28" s="37"/>
      <c r="U28" s="37"/>
      <c r="V28" s="37"/>
      <c r="W28" s="268" t="s">
        <v>44</v>
      </c>
      <c r="X28" s="268"/>
      <c r="Y28" s="268"/>
      <c r="Z28" s="268"/>
      <c r="AA28" s="268"/>
      <c r="AB28" s="268"/>
      <c r="AC28" s="268"/>
      <c r="AD28" s="268"/>
      <c r="AE28" s="268"/>
      <c r="AF28" s="37"/>
      <c r="AG28" s="37"/>
      <c r="AH28" s="37"/>
      <c r="AI28" s="37"/>
      <c r="AJ28" s="37"/>
      <c r="AK28" s="268" t="s">
        <v>45</v>
      </c>
      <c r="AL28" s="268"/>
      <c r="AM28" s="268"/>
      <c r="AN28" s="268"/>
      <c r="AO28" s="268"/>
      <c r="AP28" s="37"/>
      <c r="AQ28" s="37"/>
      <c r="AR28" s="40"/>
      <c r="BE28" s="258"/>
    </row>
    <row r="29" spans="1:71" s="3" customFormat="1" ht="14.45" customHeight="1">
      <c r="B29" s="41"/>
      <c r="C29" s="42"/>
      <c r="D29" s="29" t="s">
        <v>46</v>
      </c>
      <c r="E29" s="42"/>
      <c r="F29" s="29" t="s">
        <v>47</v>
      </c>
      <c r="G29" s="42"/>
      <c r="H29" s="42"/>
      <c r="I29" s="42"/>
      <c r="J29" s="42"/>
      <c r="K29" s="42"/>
      <c r="L29" s="271">
        <v>0.21</v>
      </c>
      <c r="M29" s="270"/>
      <c r="N29" s="270"/>
      <c r="O29" s="270"/>
      <c r="P29" s="270"/>
      <c r="Q29" s="42"/>
      <c r="R29" s="42"/>
      <c r="S29" s="42"/>
      <c r="T29" s="42"/>
      <c r="U29" s="42"/>
      <c r="V29" s="42"/>
      <c r="W29" s="269">
        <f>ROUND(AZ94, 2)</f>
        <v>0</v>
      </c>
      <c r="X29" s="270"/>
      <c r="Y29" s="270"/>
      <c r="Z29" s="270"/>
      <c r="AA29" s="270"/>
      <c r="AB29" s="270"/>
      <c r="AC29" s="270"/>
      <c r="AD29" s="270"/>
      <c r="AE29" s="270"/>
      <c r="AF29" s="42"/>
      <c r="AG29" s="42"/>
      <c r="AH29" s="42"/>
      <c r="AI29" s="42"/>
      <c r="AJ29" s="42"/>
      <c r="AK29" s="269">
        <f>ROUND(AV94, 2)</f>
        <v>0</v>
      </c>
      <c r="AL29" s="270"/>
      <c r="AM29" s="270"/>
      <c r="AN29" s="270"/>
      <c r="AO29" s="270"/>
      <c r="AP29" s="42"/>
      <c r="AQ29" s="42"/>
      <c r="AR29" s="43"/>
      <c r="BE29" s="259"/>
    </row>
    <row r="30" spans="1:71" s="3" customFormat="1" ht="14.45" customHeight="1">
      <c r="B30" s="41"/>
      <c r="C30" s="42"/>
      <c r="D30" s="42"/>
      <c r="E30" s="42"/>
      <c r="F30" s="29" t="s">
        <v>48</v>
      </c>
      <c r="G30" s="42"/>
      <c r="H30" s="42"/>
      <c r="I30" s="42"/>
      <c r="J30" s="42"/>
      <c r="K30" s="42"/>
      <c r="L30" s="271">
        <v>0.15</v>
      </c>
      <c r="M30" s="270"/>
      <c r="N30" s="270"/>
      <c r="O30" s="270"/>
      <c r="P30" s="270"/>
      <c r="Q30" s="42"/>
      <c r="R30" s="42"/>
      <c r="S30" s="42"/>
      <c r="T30" s="42"/>
      <c r="U30" s="42"/>
      <c r="V30" s="42"/>
      <c r="W30" s="269">
        <f>ROUND(BA94, 2)</f>
        <v>0</v>
      </c>
      <c r="X30" s="270"/>
      <c r="Y30" s="270"/>
      <c r="Z30" s="270"/>
      <c r="AA30" s="270"/>
      <c r="AB30" s="270"/>
      <c r="AC30" s="270"/>
      <c r="AD30" s="270"/>
      <c r="AE30" s="270"/>
      <c r="AF30" s="42"/>
      <c r="AG30" s="42"/>
      <c r="AH30" s="42"/>
      <c r="AI30" s="42"/>
      <c r="AJ30" s="42"/>
      <c r="AK30" s="269">
        <f>ROUND(AW94, 2)</f>
        <v>0</v>
      </c>
      <c r="AL30" s="270"/>
      <c r="AM30" s="270"/>
      <c r="AN30" s="270"/>
      <c r="AO30" s="270"/>
      <c r="AP30" s="42"/>
      <c r="AQ30" s="42"/>
      <c r="AR30" s="43"/>
      <c r="BE30" s="259"/>
    </row>
    <row r="31" spans="1:71" s="3" customFormat="1" ht="14.45" hidden="1" customHeight="1">
      <c r="B31" s="41"/>
      <c r="C31" s="42"/>
      <c r="D31" s="42"/>
      <c r="E31" s="42"/>
      <c r="F31" s="29" t="s">
        <v>49</v>
      </c>
      <c r="G31" s="42"/>
      <c r="H31" s="42"/>
      <c r="I31" s="42"/>
      <c r="J31" s="42"/>
      <c r="K31" s="42"/>
      <c r="L31" s="271">
        <v>0.21</v>
      </c>
      <c r="M31" s="270"/>
      <c r="N31" s="270"/>
      <c r="O31" s="270"/>
      <c r="P31" s="270"/>
      <c r="Q31" s="42"/>
      <c r="R31" s="42"/>
      <c r="S31" s="42"/>
      <c r="T31" s="42"/>
      <c r="U31" s="42"/>
      <c r="V31" s="42"/>
      <c r="W31" s="269">
        <f>ROUND(BB94,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42"/>
      <c r="AG31" s="42"/>
      <c r="AH31" s="42"/>
      <c r="AI31" s="42"/>
      <c r="AJ31" s="42"/>
      <c r="AK31" s="269">
        <v>0</v>
      </c>
      <c r="AL31" s="270"/>
      <c r="AM31" s="270"/>
      <c r="AN31" s="270"/>
      <c r="AO31" s="270"/>
      <c r="AP31" s="42"/>
      <c r="AQ31" s="42"/>
      <c r="AR31" s="43"/>
      <c r="BE31" s="259"/>
    </row>
    <row r="32" spans="1:71" s="3" customFormat="1" ht="14.45" hidden="1" customHeight="1">
      <c r="B32" s="41"/>
      <c r="C32" s="42"/>
      <c r="D32" s="42"/>
      <c r="E32" s="42"/>
      <c r="F32" s="29" t="s">
        <v>50</v>
      </c>
      <c r="G32" s="42"/>
      <c r="H32" s="42"/>
      <c r="I32" s="42"/>
      <c r="J32" s="42"/>
      <c r="K32" s="42"/>
      <c r="L32" s="271">
        <v>0.15</v>
      </c>
      <c r="M32" s="270"/>
      <c r="N32" s="270"/>
      <c r="O32" s="270"/>
      <c r="P32" s="270"/>
      <c r="Q32" s="42"/>
      <c r="R32" s="42"/>
      <c r="S32" s="42"/>
      <c r="T32" s="42"/>
      <c r="U32" s="42"/>
      <c r="V32" s="42"/>
      <c r="W32" s="269">
        <f>ROUND(BC94,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42"/>
      <c r="AG32" s="42"/>
      <c r="AH32" s="42"/>
      <c r="AI32" s="42"/>
      <c r="AJ32" s="42"/>
      <c r="AK32" s="269">
        <v>0</v>
      </c>
      <c r="AL32" s="270"/>
      <c r="AM32" s="270"/>
      <c r="AN32" s="270"/>
      <c r="AO32" s="270"/>
      <c r="AP32" s="42"/>
      <c r="AQ32" s="42"/>
      <c r="AR32" s="43"/>
      <c r="BE32" s="259"/>
    </row>
    <row r="33" spans="1:57" s="3" customFormat="1" ht="14.45" hidden="1" customHeight="1">
      <c r="B33" s="41"/>
      <c r="C33" s="42"/>
      <c r="D33" s="42"/>
      <c r="E33" s="42"/>
      <c r="F33" s="29" t="s">
        <v>51</v>
      </c>
      <c r="G33" s="42"/>
      <c r="H33" s="42"/>
      <c r="I33" s="42"/>
      <c r="J33" s="42"/>
      <c r="K33" s="42"/>
      <c r="L33" s="271">
        <v>0</v>
      </c>
      <c r="M33" s="270"/>
      <c r="N33" s="270"/>
      <c r="O33" s="270"/>
      <c r="P33" s="270"/>
      <c r="Q33" s="42"/>
      <c r="R33" s="42"/>
      <c r="S33" s="42"/>
      <c r="T33" s="42"/>
      <c r="U33" s="42"/>
      <c r="V33" s="42"/>
      <c r="W33" s="269">
        <f>ROUND(BD94, 2)</f>
        <v>0</v>
      </c>
      <c r="X33" s="270"/>
      <c r="Y33" s="270"/>
      <c r="Z33" s="270"/>
      <c r="AA33" s="270"/>
      <c r="AB33" s="270"/>
      <c r="AC33" s="270"/>
      <c r="AD33" s="270"/>
      <c r="AE33" s="270"/>
      <c r="AF33" s="42"/>
      <c r="AG33" s="42"/>
      <c r="AH33" s="42"/>
      <c r="AI33" s="42"/>
      <c r="AJ33" s="42"/>
      <c r="AK33" s="269">
        <v>0</v>
      </c>
      <c r="AL33" s="270"/>
      <c r="AM33" s="270"/>
      <c r="AN33" s="270"/>
      <c r="AO33" s="270"/>
      <c r="AP33" s="42"/>
      <c r="AQ33" s="42"/>
      <c r="AR33" s="43"/>
      <c r="BE33" s="259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58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272" t="s">
        <v>54</v>
      </c>
      <c r="Y35" s="273"/>
      <c r="Z35" s="273"/>
      <c r="AA35" s="273"/>
      <c r="AB35" s="273"/>
      <c r="AC35" s="46"/>
      <c r="AD35" s="46"/>
      <c r="AE35" s="46"/>
      <c r="AF35" s="46"/>
      <c r="AG35" s="46"/>
      <c r="AH35" s="46"/>
      <c r="AI35" s="46"/>
      <c r="AJ35" s="46"/>
      <c r="AK35" s="274">
        <f>SUM(AK26:AK33)</f>
        <v>0</v>
      </c>
      <c r="AL35" s="273"/>
      <c r="AM35" s="273"/>
      <c r="AN35" s="273"/>
      <c r="AO35" s="27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5"/>
      <c r="B60" s="36"/>
      <c r="C60" s="37"/>
      <c r="D60" s="53" t="s">
        <v>57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57</v>
      </c>
      <c r="AI60" s="39"/>
      <c r="AJ60" s="39"/>
      <c r="AK60" s="39"/>
      <c r="AL60" s="39"/>
      <c r="AM60" s="53" t="s">
        <v>58</v>
      </c>
      <c r="AN60" s="39"/>
      <c r="AO60" s="39"/>
      <c r="AP60" s="37"/>
      <c r="AQ60" s="37"/>
      <c r="AR60" s="40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5"/>
      <c r="B64" s="36"/>
      <c r="C64" s="37"/>
      <c r="D64" s="50" t="s">
        <v>59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60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5"/>
      <c r="B75" s="36"/>
      <c r="C75" s="37"/>
      <c r="D75" s="53" t="s">
        <v>57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57</v>
      </c>
      <c r="AI75" s="39"/>
      <c r="AJ75" s="39"/>
      <c r="AK75" s="39"/>
      <c r="AL75" s="39"/>
      <c r="AM75" s="53" t="s">
        <v>58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3" t="s">
        <v>61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102022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6" t="str">
        <f>K6</f>
        <v>Oprava tramvajového křížení v km 0,580 v žst. Olomouc hl. n.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Olomouc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278" t="str">
        <f>IF(AN8= "","",AN8)</f>
        <v/>
      </c>
      <c r="AN87" s="278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29" t="s">
        <v>29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35</v>
      </c>
      <c r="AJ89" s="37"/>
      <c r="AK89" s="37"/>
      <c r="AL89" s="37"/>
      <c r="AM89" s="279" t="str">
        <f>IF(E17="","",E17)</f>
        <v>Ing. Jan Ježek</v>
      </c>
      <c r="AN89" s="280"/>
      <c r="AO89" s="280"/>
      <c r="AP89" s="280"/>
      <c r="AQ89" s="37"/>
      <c r="AR89" s="40"/>
      <c r="AS89" s="281" t="s">
        <v>62</v>
      </c>
      <c r="AT89" s="28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33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40</v>
      </c>
      <c r="AJ90" s="37"/>
      <c r="AK90" s="37"/>
      <c r="AL90" s="37"/>
      <c r="AM90" s="279" t="str">
        <f>IF(E20="","",E20)</f>
        <v>Ing. Jan Ježek</v>
      </c>
      <c r="AN90" s="280"/>
      <c r="AO90" s="280"/>
      <c r="AP90" s="280"/>
      <c r="AQ90" s="37"/>
      <c r="AR90" s="40"/>
      <c r="AS90" s="283"/>
      <c r="AT90" s="28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5"/>
      <c r="AT91" s="28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7" t="s">
        <v>63</v>
      </c>
      <c r="D92" s="288"/>
      <c r="E92" s="288"/>
      <c r="F92" s="288"/>
      <c r="G92" s="288"/>
      <c r="H92" s="74"/>
      <c r="I92" s="289" t="s">
        <v>64</v>
      </c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290" t="s">
        <v>65</v>
      </c>
      <c r="AH92" s="288"/>
      <c r="AI92" s="288"/>
      <c r="AJ92" s="288"/>
      <c r="AK92" s="288"/>
      <c r="AL92" s="288"/>
      <c r="AM92" s="288"/>
      <c r="AN92" s="289" t="s">
        <v>66</v>
      </c>
      <c r="AO92" s="288"/>
      <c r="AP92" s="291"/>
      <c r="AQ92" s="75" t="s">
        <v>67</v>
      </c>
      <c r="AR92" s="40"/>
      <c r="AS92" s="76" t="s">
        <v>68</v>
      </c>
      <c r="AT92" s="77" t="s">
        <v>69</v>
      </c>
      <c r="AU92" s="77" t="s">
        <v>70</v>
      </c>
      <c r="AV92" s="77" t="s">
        <v>71</v>
      </c>
      <c r="AW92" s="77" t="s">
        <v>72</v>
      </c>
      <c r="AX92" s="77" t="s">
        <v>73</v>
      </c>
      <c r="AY92" s="77" t="s">
        <v>74</v>
      </c>
      <c r="AZ92" s="77" t="s">
        <v>75</v>
      </c>
      <c r="BA92" s="77" t="s">
        <v>76</v>
      </c>
      <c r="BB92" s="77" t="s">
        <v>77</v>
      </c>
      <c r="BC92" s="77" t="s">
        <v>78</v>
      </c>
      <c r="BD92" s="78" t="s">
        <v>79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80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5">
        <f>ROUND(SUM(AG95:AG97),2)</f>
        <v>0</v>
      </c>
      <c r="AH94" s="295"/>
      <c r="AI94" s="295"/>
      <c r="AJ94" s="295"/>
      <c r="AK94" s="295"/>
      <c r="AL94" s="295"/>
      <c r="AM94" s="295"/>
      <c r="AN94" s="296">
        <f>SUM(AG94,AT94)</f>
        <v>0</v>
      </c>
      <c r="AO94" s="296"/>
      <c r="AP94" s="296"/>
      <c r="AQ94" s="86" t="s">
        <v>1</v>
      </c>
      <c r="AR94" s="87"/>
      <c r="AS94" s="88">
        <f>ROUND(SUM(AS95:AS97),2)</f>
        <v>0</v>
      </c>
      <c r="AT94" s="89">
        <f>ROUND(SUM(AV94:AW94),2)</f>
        <v>0</v>
      </c>
      <c r="AU94" s="90">
        <f>ROUND(SUM(AU95:AU97),5)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ROUND(SUM(AZ95:AZ97),2)</f>
        <v>0</v>
      </c>
      <c r="BA94" s="89">
        <f>ROUND(SUM(BA95:BA97),2)</f>
        <v>0</v>
      </c>
      <c r="BB94" s="89">
        <f>ROUND(SUM(BB95:BB97),2)</f>
        <v>0</v>
      </c>
      <c r="BC94" s="89">
        <f>ROUND(SUM(BC95:BC97),2)</f>
        <v>0</v>
      </c>
      <c r="BD94" s="91">
        <f>ROUND(SUM(BD95:BD97),2)</f>
        <v>0</v>
      </c>
      <c r="BS94" s="92" t="s">
        <v>81</v>
      </c>
      <c r="BT94" s="92" t="s">
        <v>82</v>
      </c>
      <c r="BU94" s="93" t="s">
        <v>83</v>
      </c>
      <c r="BV94" s="92" t="s">
        <v>84</v>
      </c>
      <c r="BW94" s="92" t="s">
        <v>5</v>
      </c>
      <c r="BX94" s="92" t="s">
        <v>85</v>
      </c>
      <c r="CL94" s="92" t="s">
        <v>19</v>
      </c>
    </row>
    <row r="95" spans="1:91" s="7" customFormat="1" ht="16.5" customHeight="1">
      <c r="A95" s="94" t="s">
        <v>86</v>
      </c>
      <c r="B95" s="95"/>
      <c r="C95" s="96"/>
      <c r="D95" s="294" t="s">
        <v>87</v>
      </c>
      <c r="E95" s="294"/>
      <c r="F95" s="294"/>
      <c r="G95" s="294"/>
      <c r="H95" s="294"/>
      <c r="I95" s="97"/>
      <c r="J95" s="294" t="s">
        <v>88</v>
      </c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  <c r="AE95" s="294"/>
      <c r="AF95" s="294"/>
      <c r="AG95" s="292">
        <f>'SO 00 - VRN'!J30</f>
        <v>0</v>
      </c>
      <c r="AH95" s="293"/>
      <c r="AI95" s="293"/>
      <c r="AJ95" s="293"/>
      <c r="AK95" s="293"/>
      <c r="AL95" s="293"/>
      <c r="AM95" s="293"/>
      <c r="AN95" s="292">
        <f>SUM(AG95,AT95)</f>
        <v>0</v>
      </c>
      <c r="AO95" s="293"/>
      <c r="AP95" s="293"/>
      <c r="AQ95" s="98" t="s">
        <v>89</v>
      </c>
      <c r="AR95" s="99"/>
      <c r="AS95" s="100">
        <v>0</v>
      </c>
      <c r="AT95" s="101">
        <f>ROUND(SUM(AV95:AW95),2)</f>
        <v>0</v>
      </c>
      <c r="AU95" s="102">
        <f>'SO 00 - VRN'!P121</f>
        <v>0</v>
      </c>
      <c r="AV95" s="101">
        <f>'SO 00 - VRN'!J33</f>
        <v>0</v>
      </c>
      <c r="AW95" s="101">
        <f>'SO 00 - VRN'!J34</f>
        <v>0</v>
      </c>
      <c r="AX95" s="101">
        <f>'SO 00 - VRN'!J35</f>
        <v>0</v>
      </c>
      <c r="AY95" s="101">
        <f>'SO 00 - VRN'!J36</f>
        <v>0</v>
      </c>
      <c r="AZ95" s="101">
        <f>'SO 00 - VRN'!F33</f>
        <v>0</v>
      </c>
      <c r="BA95" s="101">
        <f>'SO 00 - VRN'!F34</f>
        <v>0</v>
      </c>
      <c r="BB95" s="101">
        <f>'SO 00 - VRN'!F35</f>
        <v>0</v>
      </c>
      <c r="BC95" s="101">
        <f>'SO 00 - VRN'!F36</f>
        <v>0</v>
      </c>
      <c r="BD95" s="103">
        <f>'SO 00 - VRN'!F37</f>
        <v>0</v>
      </c>
      <c r="BT95" s="104" t="s">
        <v>90</v>
      </c>
      <c r="BV95" s="104" t="s">
        <v>84</v>
      </c>
      <c r="BW95" s="104" t="s">
        <v>91</v>
      </c>
      <c r="BX95" s="104" t="s">
        <v>5</v>
      </c>
      <c r="CL95" s="104" t="s">
        <v>1</v>
      </c>
      <c r="CM95" s="104" t="s">
        <v>92</v>
      </c>
    </row>
    <row r="96" spans="1:91" s="7" customFormat="1" ht="16.5" customHeight="1">
      <c r="A96" s="94" t="s">
        <v>86</v>
      </c>
      <c r="B96" s="95"/>
      <c r="C96" s="96"/>
      <c r="D96" s="294" t="s">
        <v>93</v>
      </c>
      <c r="E96" s="294"/>
      <c r="F96" s="294"/>
      <c r="G96" s="294"/>
      <c r="H96" s="294"/>
      <c r="I96" s="97"/>
      <c r="J96" s="294" t="s">
        <v>94</v>
      </c>
      <c r="K96" s="294"/>
      <c r="L96" s="294"/>
      <c r="M96" s="294"/>
      <c r="N96" s="294"/>
      <c r="O96" s="294"/>
      <c r="P96" s="294"/>
      <c r="Q96" s="294"/>
      <c r="R96" s="294"/>
      <c r="S96" s="294"/>
      <c r="T96" s="294"/>
      <c r="U96" s="294"/>
      <c r="V96" s="294"/>
      <c r="W96" s="294"/>
      <c r="X96" s="294"/>
      <c r="Y96" s="294"/>
      <c r="Z96" s="294"/>
      <c r="AA96" s="294"/>
      <c r="AB96" s="294"/>
      <c r="AC96" s="294"/>
      <c r="AD96" s="294"/>
      <c r="AE96" s="294"/>
      <c r="AF96" s="294"/>
      <c r="AG96" s="292">
        <f>'SO 01 - Oprava tramvajové...'!J30</f>
        <v>0</v>
      </c>
      <c r="AH96" s="293"/>
      <c r="AI96" s="293"/>
      <c r="AJ96" s="293"/>
      <c r="AK96" s="293"/>
      <c r="AL96" s="293"/>
      <c r="AM96" s="293"/>
      <c r="AN96" s="292">
        <f>SUM(AG96,AT96)</f>
        <v>0</v>
      </c>
      <c r="AO96" s="293"/>
      <c r="AP96" s="293"/>
      <c r="AQ96" s="98" t="s">
        <v>89</v>
      </c>
      <c r="AR96" s="99"/>
      <c r="AS96" s="100">
        <v>0</v>
      </c>
      <c r="AT96" s="101">
        <f>ROUND(SUM(AV96:AW96),2)</f>
        <v>0</v>
      </c>
      <c r="AU96" s="102">
        <f>'SO 01 - Oprava tramvajové...'!P124</f>
        <v>0</v>
      </c>
      <c r="AV96" s="101">
        <f>'SO 01 - Oprava tramvajové...'!J33</f>
        <v>0</v>
      </c>
      <c r="AW96" s="101">
        <f>'SO 01 - Oprava tramvajové...'!J34</f>
        <v>0</v>
      </c>
      <c r="AX96" s="101">
        <f>'SO 01 - Oprava tramvajové...'!J35</f>
        <v>0</v>
      </c>
      <c r="AY96" s="101">
        <f>'SO 01 - Oprava tramvajové...'!J36</f>
        <v>0</v>
      </c>
      <c r="AZ96" s="101">
        <f>'SO 01 - Oprava tramvajové...'!F33</f>
        <v>0</v>
      </c>
      <c r="BA96" s="101">
        <f>'SO 01 - Oprava tramvajové...'!F34</f>
        <v>0</v>
      </c>
      <c r="BB96" s="101">
        <f>'SO 01 - Oprava tramvajové...'!F35</f>
        <v>0</v>
      </c>
      <c r="BC96" s="101">
        <f>'SO 01 - Oprava tramvajové...'!F36</f>
        <v>0</v>
      </c>
      <c r="BD96" s="103">
        <f>'SO 01 - Oprava tramvajové...'!F37</f>
        <v>0</v>
      </c>
      <c r="BT96" s="104" t="s">
        <v>90</v>
      </c>
      <c r="BV96" s="104" t="s">
        <v>84</v>
      </c>
      <c r="BW96" s="104" t="s">
        <v>95</v>
      </c>
      <c r="BX96" s="104" t="s">
        <v>5</v>
      </c>
      <c r="CL96" s="104" t="s">
        <v>1</v>
      </c>
      <c r="CM96" s="104" t="s">
        <v>92</v>
      </c>
    </row>
    <row r="97" spans="1:91" s="7" customFormat="1" ht="16.5" customHeight="1">
      <c r="A97" s="94" t="s">
        <v>86</v>
      </c>
      <c r="B97" s="95"/>
      <c r="C97" s="96"/>
      <c r="D97" s="294" t="s">
        <v>96</v>
      </c>
      <c r="E97" s="294"/>
      <c r="F97" s="294"/>
      <c r="G97" s="294"/>
      <c r="H97" s="294"/>
      <c r="I97" s="97"/>
      <c r="J97" s="294" t="s">
        <v>97</v>
      </c>
      <c r="K97" s="294"/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294"/>
      <c r="AD97" s="294"/>
      <c r="AE97" s="294"/>
      <c r="AF97" s="294"/>
      <c r="AG97" s="292">
        <f>'SO 02 - Oprava přilehlých...'!J30</f>
        <v>0</v>
      </c>
      <c r="AH97" s="293"/>
      <c r="AI97" s="293"/>
      <c r="AJ97" s="293"/>
      <c r="AK97" s="293"/>
      <c r="AL97" s="293"/>
      <c r="AM97" s="293"/>
      <c r="AN97" s="292">
        <f>SUM(AG97,AT97)</f>
        <v>0</v>
      </c>
      <c r="AO97" s="293"/>
      <c r="AP97" s="293"/>
      <c r="AQ97" s="98" t="s">
        <v>89</v>
      </c>
      <c r="AR97" s="99"/>
      <c r="AS97" s="105">
        <v>0</v>
      </c>
      <c r="AT97" s="106">
        <f>ROUND(SUM(AV97:AW97),2)</f>
        <v>0</v>
      </c>
      <c r="AU97" s="107">
        <f>'SO 02 - Oprava přilehlých...'!P129</f>
        <v>0</v>
      </c>
      <c r="AV97" s="106">
        <f>'SO 02 - Oprava přilehlých...'!J33</f>
        <v>0</v>
      </c>
      <c r="AW97" s="106">
        <f>'SO 02 - Oprava přilehlých...'!J34</f>
        <v>0</v>
      </c>
      <c r="AX97" s="106">
        <f>'SO 02 - Oprava přilehlých...'!J35</f>
        <v>0</v>
      </c>
      <c r="AY97" s="106">
        <f>'SO 02 - Oprava přilehlých...'!J36</f>
        <v>0</v>
      </c>
      <c r="AZ97" s="106">
        <f>'SO 02 - Oprava přilehlých...'!F33</f>
        <v>0</v>
      </c>
      <c r="BA97" s="106">
        <f>'SO 02 - Oprava přilehlých...'!F34</f>
        <v>0</v>
      </c>
      <c r="BB97" s="106">
        <f>'SO 02 - Oprava přilehlých...'!F35</f>
        <v>0</v>
      </c>
      <c r="BC97" s="106">
        <f>'SO 02 - Oprava přilehlých...'!F36</f>
        <v>0</v>
      </c>
      <c r="BD97" s="108">
        <f>'SO 02 - Oprava přilehlých...'!F37</f>
        <v>0</v>
      </c>
      <c r="BT97" s="104" t="s">
        <v>90</v>
      </c>
      <c r="BV97" s="104" t="s">
        <v>84</v>
      </c>
      <c r="BW97" s="104" t="s">
        <v>98</v>
      </c>
      <c r="BX97" s="104" t="s">
        <v>5</v>
      </c>
      <c r="CL97" s="104" t="s">
        <v>1</v>
      </c>
      <c r="CM97" s="104" t="s">
        <v>92</v>
      </c>
    </row>
    <row r="98" spans="1:91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9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algorithmName="SHA-512" hashValue="Y8pJvgy1MRkozGUQwPVCnOJOX7tXWjesojwW8nbI2uTdQUcuV/6q+6T8BEq57Q5DvOR5leuXrV5pYCNN2dKU1Q==" saltValue="xrsdBcq4GcwzWP2Mnp6nK8+uvitLa/kxyNuXyJbBX7eV1MzkPocD53P6Ubh4nnNg8w9sCtLhdiHL88W2+bnwK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0 - VRN'!C2" display="/"/>
    <hyperlink ref="A96" location="'SO 01 - Oprava tramvajové...'!C2" display="/"/>
    <hyperlink ref="A97" location="'SO 02 - Oprava přilehlých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5" customHeight="1">
      <c r="B4" s="20"/>
      <c r="D4" s="111" t="s">
        <v>99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8" t="str">
        <f>'Rekapitulace stavby'!K6</f>
        <v>Oprava tramvajového křížení v km 0,580 v žst. Olomouc hl. n.</v>
      </c>
      <c r="F7" s="299"/>
      <c r="G7" s="299"/>
      <c r="H7" s="299"/>
      <c r="L7" s="20"/>
    </row>
    <row r="8" spans="1:46" s="2" customFormat="1" ht="12" customHeight="1">
      <c r="A8" s="35"/>
      <c r="B8" s="40"/>
      <c r="C8" s="35"/>
      <c r="D8" s="113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0" t="s">
        <v>101</v>
      </c>
      <c r="F9" s="301"/>
      <c r="G9" s="301"/>
      <c r="H9" s="30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>Správa železnic, státní organizace</v>
      </c>
      <c r="F15" s="35"/>
      <c r="G15" s="35"/>
      <c r="H15" s="35"/>
      <c r="I15" s="113" t="s">
        <v>32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33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2" t="str">
        <f>'Rekapitulace stavby'!E14</f>
        <v>Vyplň údaj</v>
      </c>
      <c r="F18" s="303"/>
      <c r="G18" s="303"/>
      <c r="H18" s="303"/>
      <c r="I18" s="113" t="s">
        <v>32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35</v>
      </c>
      <c r="E20" s="35"/>
      <c r="F20" s="35"/>
      <c r="G20" s="35"/>
      <c r="H20" s="35"/>
      <c r="I20" s="113" t="s">
        <v>30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37</v>
      </c>
      <c r="F21" s="35"/>
      <c r="G21" s="35"/>
      <c r="H21" s="35"/>
      <c r="I21" s="113" t="s">
        <v>32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37</v>
      </c>
      <c r="F24" s="35"/>
      <c r="G24" s="35"/>
      <c r="H24" s="35"/>
      <c r="I24" s="113" t="s">
        <v>32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4" t="s">
        <v>1</v>
      </c>
      <c r="F27" s="304"/>
      <c r="G27" s="304"/>
      <c r="H27" s="30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2" t="s">
        <v>43</v>
      </c>
      <c r="J32" s="122" t="s">
        <v>45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46</v>
      </c>
      <c r="E33" s="113" t="s">
        <v>47</v>
      </c>
      <c r="F33" s="124">
        <f>ROUND((SUM(BE121:BE140)),  2)</f>
        <v>0</v>
      </c>
      <c r="G33" s="35"/>
      <c r="H33" s="35"/>
      <c r="I33" s="125">
        <v>0.21</v>
      </c>
      <c r="J33" s="124">
        <f>ROUND(((SUM(BE121:BE140))*I33),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48</v>
      </c>
      <c r="F34" s="124">
        <f>ROUND((SUM(BF121:BF140)),  2)</f>
        <v>0</v>
      </c>
      <c r="G34" s="35"/>
      <c r="H34" s="35"/>
      <c r="I34" s="125">
        <v>0.15</v>
      </c>
      <c r="J34" s="124">
        <f>ROUND(((SUM(BF121:BF140))*I34),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49</v>
      </c>
      <c r="F35" s="124">
        <f>ROUND((SUM(BG121:BG140)),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50</v>
      </c>
      <c r="F36" s="124">
        <f>ROUND((SUM(BH121:BH140)),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51</v>
      </c>
      <c r="F37" s="124">
        <f>ROUND((SUM(BI121:BI140)),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52</v>
      </c>
      <c r="E39" s="128"/>
      <c r="F39" s="128"/>
      <c r="G39" s="129" t="s">
        <v>53</v>
      </c>
      <c r="H39" s="130" t="s">
        <v>54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55</v>
      </c>
      <c r="E50" s="134"/>
      <c r="F50" s="134"/>
      <c r="G50" s="133" t="s">
        <v>56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5"/>
      <c r="B61" s="40"/>
      <c r="C61" s="35"/>
      <c r="D61" s="135" t="s">
        <v>57</v>
      </c>
      <c r="E61" s="136"/>
      <c r="F61" s="137" t="s">
        <v>58</v>
      </c>
      <c r="G61" s="135" t="s">
        <v>57</v>
      </c>
      <c r="H61" s="136"/>
      <c r="I61" s="136"/>
      <c r="J61" s="138" t="s">
        <v>58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5"/>
      <c r="B65" s="40"/>
      <c r="C65" s="35"/>
      <c r="D65" s="133" t="s">
        <v>59</v>
      </c>
      <c r="E65" s="139"/>
      <c r="F65" s="139"/>
      <c r="G65" s="133" t="s">
        <v>60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5"/>
      <c r="B76" s="40"/>
      <c r="C76" s="35"/>
      <c r="D76" s="135" t="s">
        <v>57</v>
      </c>
      <c r="E76" s="136"/>
      <c r="F76" s="137" t="s">
        <v>58</v>
      </c>
      <c r="G76" s="135" t="s">
        <v>57</v>
      </c>
      <c r="H76" s="136"/>
      <c r="I76" s="136"/>
      <c r="J76" s="138" t="s">
        <v>58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5" t="str">
        <f>E7</f>
        <v>Oprava tramvajového křížení v km 0,580 v žst. Olomouc hl. n.</v>
      </c>
      <c r="F85" s="306"/>
      <c r="G85" s="306"/>
      <c r="H85" s="30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6" t="str">
        <f>E9</f>
        <v>SO 00 - VRN</v>
      </c>
      <c r="F87" s="307"/>
      <c r="G87" s="307"/>
      <c r="H87" s="30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Olomouc</v>
      </c>
      <c r="G89" s="37"/>
      <c r="H89" s="37"/>
      <c r="I89" s="29" t="s">
        <v>24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Správa železnic, státní organizace</v>
      </c>
      <c r="G91" s="37"/>
      <c r="H91" s="37"/>
      <c r="I91" s="29" t="s">
        <v>35</v>
      </c>
      <c r="J91" s="33" t="str">
        <f>E21</f>
        <v>Ing. Jan Ježek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33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Jan Ježek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103</v>
      </c>
      <c r="D94" s="145"/>
      <c r="E94" s="145"/>
      <c r="F94" s="145"/>
      <c r="G94" s="145"/>
      <c r="H94" s="145"/>
      <c r="I94" s="145"/>
      <c r="J94" s="146" t="s">
        <v>104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105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106</v>
      </c>
    </row>
    <row r="97" spans="1:31" s="9" customFormat="1" ht="24.95" customHeight="1">
      <c r="B97" s="148"/>
      <c r="C97" s="149"/>
      <c r="D97" s="150" t="s">
        <v>107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108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109</v>
      </c>
      <c r="E99" s="157"/>
      <c r="F99" s="157"/>
      <c r="G99" s="157"/>
      <c r="H99" s="157"/>
      <c r="I99" s="157"/>
      <c r="J99" s="158">
        <f>J128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110</v>
      </c>
      <c r="E100" s="157"/>
      <c r="F100" s="157"/>
      <c r="G100" s="157"/>
      <c r="H100" s="157"/>
      <c r="I100" s="157"/>
      <c r="J100" s="158">
        <f>J135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111</v>
      </c>
      <c r="E101" s="157"/>
      <c r="F101" s="157"/>
      <c r="G101" s="157"/>
      <c r="H101" s="157"/>
      <c r="I101" s="157"/>
      <c r="J101" s="158">
        <f>J138</f>
        <v>0</v>
      </c>
      <c r="K101" s="155"/>
      <c r="L101" s="15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3" t="s">
        <v>112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05" t="str">
        <f>E7</f>
        <v>Oprava tramvajového křížení v km 0,580 v žst. Olomouc hl. n.</v>
      </c>
      <c r="F111" s="306"/>
      <c r="G111" s="306"/>
      <c r="H111" s="306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29" t="s">
        <v>100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76" t="str">
        <f>E9</f>
        <v>SO 00 - VRN</v>
      </c>
      <c r="F113" s="307"/>
      <c r="G113" s="307"/>
      <c r="H113" s="30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22</v>
      </c>
      <c r="D115" s="37"/>
      <c r="E115" s="37"/>
      <c r="F115" s="27" t="str">
        <f>F12</f>
        <v>Olomouc</v>
      </c>
      <c r="G115" s="37"/>
      <c r="H115" s="37"/>
      <c r="I115" s="29" t="s">
        <v>24</v>
      </c>
      <c r="J115" s="67">
        <f>IF(J12="","",J12)</f>
        <v>0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29" t="s">
        <v>29</v>
      </c>
      <c r="D117" s="37"/>
      <c r="E117" s="37"/>
      <c r="F117" s="27" t="str">
        <f>E15</f>
        <v>Správa železnic, státní organizace</v>
      </c>
      <c r="G117" s="37"/>
      <c r="H117" s="37"/>
      <c r="I117" s="29" t="s">
        <v>35</v>
      </c>
      <c r="J117" s="33" t="str">
        <f>E21</f>
        <v>Ing. Jan Ježek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29" t="s">
        <v>33</v>
      </c>
      <c r="D118" s="37"/>
      <c r="E118" s="37"/>
      <c r="F118" s="27" t="str">
        <f>IF(E18="","",E18)</f>
        <v>Vyplň údaj</v>
      </c>
      <c r="G118" s="37"/>
      <c r="H118" s="37"/>
      <c r="I118" s="29" t="s">
        <v>40</v>
      </c>
      <c r="J118" s="33" t="str">
        <f>E24</f>
        <v>Ing. Jan Ježek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113</v>
      </c>
      <c r="D120" s="163" t="s">
        <v>67</v>
      </c>
      <c r="E120" s="163" t="s">
        <v>63</v>
      </c>
      <c r="F120" s="163" t="s">
        <v>64</v>
      </c>
      <c r="G120" s="163" t="s">
        <v>114</v>
      </c>
      <c r="H120" s="163" t="s">
        <v>115</v>
      </c>
      <c r="I120" s="163" t="s">
        <v>116</v>
      </c>
      <c r="J120" s="164" t="s">
        <v>104</v>
      </c>
      <c r="K120" s="165" t="s">
        <v>117</v>
      </c>
      <c r="L120" s="166"/>
      <c r="M120" s="76" t="s">
        <v>1</v>
      </c>
      <c r="N120" s="77" t="s">
        <v>46</v>
      </c>
      <c r="O120" s="77" t="s">
        <v>118</v>
      </c>
      <c r="P120" s="77" t="s">
        <v>119</v>
      </c>
      <c r="Q120" s="77" t="s">
        <v>120</v>
      </c>
      <c r="R120" s="77" t="s">
        <v>121</v>
      </c>
      <c r="S120" s="77" t="s">
        <v>122</v>
      </c>
      <c r="T120" s="78" t="s">
        <v>123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124</v>
      </c>
      <c r="D121" s="37"/>
      <c r="E121" s="37"/>
      <c r="F121" s="37"/>
      <c r="G121" s="37"/>
      <c r="H121" s="37"/>
      <c r="I121" s="37"/>
      <c r="J121" s="167">
        <f>BK121</f>
        <v>0</v>
      </c>
      <c r="K121" s="37"/>
      <c r="L121" s="40"/>
      <c r="M121" s="79"/>
      <c r="N121" s="168"/>
      <c r="O121" s="80"/>
      <c r="P121" s="169">
        <f>P122</f>
        <v>0</v>
      </c>
      <c r="Q121" s="80"/>
      <c r="R121" s="169">
        <f>R122</f>
        <v>0</v>
      </c>
      <c r="S121" s="80"/>
      <c r="T121" s="17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81</v>
      </c>
      <c r="AU121" s="17" t="s">
        <v>106</v>
      </c>
      <c r="BK121" s="171">
        <f>BK122</f>
        <v>0</v>
      </c>
    </row>
    <row r="122" spans="1:65" s="12" customFormat="1" ht="25.9" customHeight="1">
      <c r="B122" s="172"/>
      <c r="C122" s="173"/>
      <c r="D122" s="174" t="s">
        <v>81</v>
      </c>
      <c r="E122" s="175" t="s">
        <v>88</v>
      </c>
      <c r="F122" s="175" t="s">
        <v>125</v>
      </c>
      <c r="G122" s="173"/>
      <c r="H122" s="173"/>
      <c r="I122" s="176"/>
      <c r="J122" s="177">
        <f>BK122</f>
        <v>0</v>
      </c>
      <c r="K122" s="173"/>
      <c r="L122" s="178"/>
      <c r="M122" s="179"/>
      <c r="N122" s="180"/>
      <c r="O122" s="180"/>
      <c r="P122" s="181">
        <f>P123+P128+P135+P138</f>
        <v>0</v>
      </c>
      <c r="Q122" s="180"/>
      <c r="R122" s="181">
        <f>R123+R128+R135+R138</f>
        <v>0</v>
      </c>
      <c r="S122" s="180"/>
      <c r="T122" s="182">
        <f>T123+T128+T135+T138</f>
        <v>0</v>
      </c>
      <c r="AR122" s="183" t="s">
        <v>126</v>
      </c>
      <c r="AT122" s="184" t="s">
        <v>81</v>
      </c>
      <c r="AU122" s="184" t="s">
        <v>82</v>
      </c>
      <c r="AY122" s="183" t="s">
        <v>127</v>
      </c>
      <c r="BK122" s="185">
        <f>BK123+BK128+BK135+BK138</f>
        <v>0</v>
      </c>
    </row>
    <row r="123" spans="1:65" s="12" customFormat="1" ht="22.9" customHeight="1">
      <c r="B123" s="172"/>
      <c r="C123" s="173"/>
      <c r="D123" s="174" t="s">
        <v>81</v>
      </c>
      <c r="E123" s="186" t="s">
        <v>128</v>
      </c>
      <c r="F123" s="186" t="s">
        <v>129</v>
      </c>
      <c r="G123" s="173"/>
      <c r="H123" s="173"/>
      <c r="I123" s="176"/>
      <c r="J123" s="187">
        <f>BK123</f>
        <v>0</v>
      </c>
      <c r="K123" s="173"/>
      <c r="L123" s="178"/>
      <c r="M123" s="179"/>
      <c r="N123" s="180"/>
      <c r="O123" s="180"/>
      <c r="P123" s="181">
        <f>SUM(P124:P127)</f>
        <v>0</v>
      </c>
      <c r="Q123" s="180"/>
      <c r="R123" s="181">
        <f>SUM(R124:R127)</f>
        <v>0</v>
      </c>
      <c r="S123" s="180"/>
      <c r="T123" s="182">
        <f>SUM(T124:T127)</f>
        <v>0</v>
      </c>
      <c r="AR123" s="183" t="s">
        <v>126</v>
      </c>
      <c r="AT123" s="184" t="s">
        <v>81</v>
      </c>
      <c r="AU123" s="184" t="s">
        <v>90</v>
      </c>
      <c r="AY123" s="183" t="s">
        <v>127</v>
      </c>
      <c r="BK123" s="185">
        <f>SUM(BK124:BK127)</f>
        <v>0</v>
      </c>
    </row>
    <row r="124" spans="1:65" s="2" customFormat="1" ht="16.5" customHeight="1">
      <c r="A124" s="35"/>
      <c r="B124" s="36"/>
      <c r="C124" s="188" t="s">
        <v>90</v>
      </c>
      <c r="D124" s="188" t="s">
        <v>130</v>
      </c>
      <c r="E124" s="189" t="s">
        <v>131</v>
      </c>
      <c r="F124" s="190" t="s">
        <v>132</v>
      </c>
      <c r="G124" s="191" t="s">
        <v>133</v>
      </c>
      <c r="H124" s="192">
        <v>1</v>
      </c>
      <c r="I124" s="193"/>
      <c r="J124" s="194">
        <f>ROUND(I124*H124,2)</f>
        <v>0</v>
      </c>
      <c r="K124" s="195"/>
      <c r="L124" s="40"/>
      <c r="M124" s="196" t="s">
        <v>1</v>
      </c>
      <c r="N124" s="197" t="s">
        <v>47</v>
      </c>
      <c r="O124" s="72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134</v>
      </c>
      <c r="AT124" s="200" t="s">
        <v>130</v>
      </c>
      <c r="AU124" s="200" t="s">
        <v>92</v>
      </c>
      <c r="AY124" s="17" t="s">
        <v>127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90</v>
      </c>
      <c r="BK124" s="201">
        <f>ROUND(I124*H124,2)</f>
        <v>0</v>
      </c>
      <c r="BL124" s="17" t="s">
        <v>134</v>
      </c>
      <c r="BM124" s="200" t="s">
        <v>92</v>
      </c>
    </row>
    <row r="125" spans="1:65" s="2" customFormat="1" ht="11.25">
      <c r="A125" s="35"/>
      <c r="B125" s="36"/>
      <c r="C125" s="37"/>
      <c r="D125" s="202" t="s">
        <v>135</v>
      </c>
      <c r="E125" s="37"/>
      <c r="F125" s="203" t="s">
        <v>132</v>
      </c>
      <c r="G125" s="37"/>
      <c r="H125" s="37"/>
      <c r="I125" s="204"/>
      <c r="J125" s="37"/>
      <c r="K125" s="37"/>
      <c r="L125" s="40"/>
      <c r="M125" s="205"/>
      <c r="N125" s="206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135</v>
      </c>
      <c r="AU125" s="17" t="s">
        <v>92</v>
      </c>
    </row>
    <row r="126" spans="1:65" s="2" customFormat="1" ht="16.5" customHeight="1">
      <c r="A126" s="35"/>
      <c r="B126" s="36"/>
      <c r="C126" s="188" t="s">
        <v>92</v>
      </c>
      <c r="D126" s="188" t="s">
        <v>130</v>
      </c>
      <c r="E126" s="189" t="s">
        <v>136</v>
      </c>
      <c r="F126" s="190" t="s">
        <v>137</v>
      </c>
      <c r="G126" s="191" t="s">
        <v>133</v>
      </c>
      <c r="H126" s="192">
        <v>1</v>
      </c>
      <c r="I126" s="193"/>
      <c r="J126" s="194">
        <f>ROUND(I126*H126,2)</f>
        <v>0</v>
      </c>
      <c r="K126" s="195"/>
      <c r="L126" s="40"/>
      <c r="M126" s="196" t="s">
        <v>1</v>
      </c>
      <c r="N126" s="197" t="s">
        <v>47</v>
      </c>
      <c r="O126" s="72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134</v>
      </c>
      <c r="AT126" s="200" t="s">
        <v>130</v>
      </c>
      <c r="AU126" s="200" t="s">
        <v>92</v>
      </c>
      <c r="AY126" s="17" t="s">
        <v>127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90</v>
      </c>
      <c r="BK126" s="201">
        <f>ROUND(I126*H126,2)</f>
        <v>0</v>
      </c>
      <c r="BL126" s="17" t="s">
        <v>134</v>
      </c>
      <c r="BM126" s="200" t="s">
        <v>134</v>
      </c>
    </row>
    <row r="127" spans="1:65" s="2" customFormat="1" ht="11.25">
      <c r="A127" s="35"/>
      <c r="B127" s="36"/>
      <c r="C127" s="37"/>
      <c r="D127" s="202" t="s">
        <v>135</v>
      </c>
      <c r="E127" s="37"/>
      <c r="F127" s="203" t="s">
        <v>137</v>
      </c>
      <c r="G127" s="37"/>
      <c r="H127" s="37"/>
      <c r="I127" s="204"/>
      <c r="J127" s="37"/>
      <c r="K127" s="37"/>
      <c r="L127" s="40"/>
      <c r="M127" s="205"/>
      <c r="N127" s="206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135</v>
      </c>
      <c r="AU127" s="17" t="s">
        <v>92</v>
      </c>
    </row>
    <row r="128" spans="1:65" s="12" customFormat="1" ht="22.9" customHeight="1">
      <c r="B128" s="172"/>
      <c r="C128" s="173"/>
      <c r="D128" s="174" t="s">
        <v>81</v>
      </c>
      <c r="E128" s="186" t="s">
        <v>138</v>
      </c>
      <c r="F128" s="186" t="s">
        <v>139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SUM(P129:P134)</f>
        <v>0</v>
      </c>
      <c r="Q128" s="180"/>
      <c r="R128" s="181">
        <f>SUM(R129:R134)</f>
        <v>0</v>
      </c>
      <c r="S128" s="180"/>
      <c r="T128" s="182">
        <f>SUM(T129:T134)</f>
        <v>0</v>
      </c>
      <c r="AR128" s="183" t="s">
        <v>126</v>
      </c>
      <c r="AT128" s="184" t="s">
        <v>81</v>
      </c>
      <c r="AU128" s="184" t="s">
        <v>90</v>
      </c>
      <c r="AY128" s="183" t="s">
        <v>127</v>
      </c>
      <c r="BK128" s="185">
        <f>SUM(BK129:BK134)</f>
        <v>0</v>
      </c>
    </row>
    <row r="129" spans="1:65" s="2" customFormat="1" ht="16.5" customHeight="1">
      <c r="A129" s="35"/>
      <c r="B129" s="36"/>
      <c r="C129" s="188" t="s">
        <v>140</v>
      </c>
      <c r="D129" s="188" t="s">
        <v>130</v>
      </c>
      <c r="E129" s="189" t="s">
        <v>141</v>
      </c>
      <c r="F129" s="190" t="s">
        <v>139</v>
      </c>
      <c r="G129" s="191" t="s">
        <v>133</v>
      </c>
      <c r="H129" s="192">
        <v>1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47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134</v>
      </c>
      <c r="AT129" s="200" t="s">
        <v>130</v>
      </c>
      <c r="AU129" s="200" t="s">
        <v>92</v>
      </c>
      <c r="AY129" s="17" t="s">
        <v>127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90</v>
      </c>
      <c r="BK129" s="201">
        <f>ROUND(I129*H129,2)</f>
        <v>0</v>
      </c>
      <c r="BL129" s="17" t="s">
        <v>134</v>
      </c>
      <c r="BM129" s="200" t="s">
        <v>142</v>
      </c>
    </row>
    <row r="130" spans="1:65" s="2" customFormat="1" ht="11.25">
      <c r="A130" s="35"/>
      <c r="B130" s="36"/>
      <c r="C130" s="37"/>
      <c r="D130" s="202" t="s">
        <v>135</v>
      </c>
      <c r="E130" s="37"/>
      <c r="F130" s="203" t="s">
        <v>139</v>
      </c>
      <c r="G130" s="37"/>
      <c r="H130" s="37"/>
      <c r="I130" s="204"/>
      <c r="J130" s="37"/>
      <c r="K130" s="37"/>
      <c r="L130" s="40"/>
      <c r="M130" s="205"/>
      <c r="N130" s="206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135</v>
      </c>
      <c r="AU130" s="17" t="s">
        <v>92</v>
      </c>
    </row>
    <row r="131" spans="1:65" s="2" customFormat="1" ht="16.5" customHeight="1">
      <c r="A131" s="35"/>
      <c r="B131" s="36"/>
      <c r="C131" s="188" t="s">
        <v>134</v>
      </c>
      <c r="D131" s="188" t="s">
        <v>130</v>
      </c>
      <c r="E131" s="189" t="s">
        <v>143</v>
      </c>
      <c r="F131" s="190" t="s">
        <v>144</v>
      </c>
      <c r="G131" s="191" t="s">
        <v>133</v>
      </c>
      <c r="H131" s="192">
        <v>1</v>
      </c>
      <c r="I131" s="193"/>
      <c r="J131" s="194">
        <f>ROUND(I131*H131,2)</f>
        <v>0</v>
      </c>
      <c r="K131" s="195"/>
      <c r="L131" s="40"/>
      <c r="M131" s="196" t="s">
        <v>1</v>
      </c>
      <c r="N131" s="197" t="s">
        <v>47</v>
      </c>
      <c r="O131" s="72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145</v>
      </c>
      <c r="AT131" s="200" t="s">
        <v>130</v>
      </c>
      <c r="AU131" s="200" t="s">
        <v>92</v>
      </c>
      <c r="AY131" s="17" t="s">
        <v>127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90</v>
      </c>
      <c r="BK131" s="201">
        <f>ROUND(I131*H131,2)</f>
        <v>0</v>
      </c>
      <c r="BL131" s="17" t="s">
        <v>145</v>
      </c>
      <c r="BM131" s="200" t="s">
        <v>146</v>
      </c>
    </row>
    <row r="132" spans="1:65" s="2" customFormat="1" ht="11.25">
      <c r="A132" s="35"/>
      <c r="B132" s="36"/>
      <c r="C132" s="37"/>
      <c r="D132" s="202" t="s">
        <v>135</v>
      </c>
      <c r="E132" s="37"/>
      <c r="F132" s="203" t="s">
        <v>144</v>
      </c>
      <c r="G132" s="37"/>
      <c r="H132" s="37"/>
      <c r="I132" s="204"/>
      <c r="J132" s="37"/>
      <c r="K132" s="37"/>
      <c r="L132" s="40"/>
      <c r="M132" s="205"/>
      <c r="N132" s="206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135</v>
      </c>
      <c r="AU132" s="17" t="s">
        <v>92</v>
      </c>
    </row>
    <row r="133" spans="1:65" s="13" customFormat="1" ht="11.25">
      <c r="B133" s="207"/>
      <c r="C133" s="208"/>
      <c r="D133" s="202" t="s">
        <v>147</v>
      </c>
      <c r="E133" s="209" t="s">
        <v>1</v>
      </c>
      <c r="F133" s="210" t="s">
        <v>148</v>
      </c>
      <c r="G133" s="208"/>
      <c r="H133" s="211">
        <v>1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147</v>
      </c>
      <c r="AU133" s="217" t="s">
        <v>92</v>
      </c>
      <c r="AV133" s="13" t="s">
        <v>92</v>
      </c>
      <c r="AW133" s="13" t="s">
        <v>39</v>
      </c>
      <c r="AX133" s="13" t="s">
        <v>82</v>
      </c>
      <c r="AY133" s="217" t="s">
        <v>127</v>
      </c>
    </row>
    <row r="134" spans="1:65" s="14" customFormat="1" ht="11.25">
      <c r="B134" s="218"/>
      <c r="C134" s="219"/>
      <c r="D134" s="202" t="s">
        <v>147</v>
      </c>
      <c r="E134" s="220" t="s">
        <v>1</v>
      </c>
      <c r="F134" s="221" t="s">
        <v>149</v>
      </c>
      <c r="G134" s="219"/>
      <c r="H134" s="222">
        <v>1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147</v>
      </c>
      <c r="AU134" s="228" t="s">
        <v>92</v>
      </c>
      <c r="AV134" s="14" t="s">
        <v>134</v>
      </c>
      <c r="AW134" s="14" t="s">
        <v>39</v>
      </c>
      <c r="AX134" s="14" t="s">
        <v>90</v>
      </c>
      <c r="AY134" s="228" t="s">
        <v>127</v>
      </c>
    </row>
    <row r="135" spans="1:65" s="12" customFormat="1" ht="22.9" customHeight="1">
      <c r="B135" s="172"/>
      <c r="C135" s="173"/>
      <c r="D135" s="174" t="s">
        <v>81</v>
      </c>
      <c r="E135" s="186" t="s">
        <v>150</v>
      </c>
      <c r="F135" s="186" t="s">
        <v>151</v>
      </c>
      <c r="G135" s="173"/>
      <c r="H135" s="173"/>
      <c r="I135" s="176"/>
      <c r="J135" s="187">
        <f>BK135</f>
        <v>0</v>
      </c>
      <c r="K135" s="173"/>
      <c r="L135" s="178"/>
      <c r="M135" s="179"/>
      <c r="N135" s="180"/>
      <c r="O135" s="180"/>
      <c r="P135" s="181">
        <f>SUM(P136:P137)</f>
        <v>0</v>
      </c>
      <c r="Q135" s="180"/>
      <c r="R135" s="181">
        <f>SUM(R136:R137)</f>
        <v>0</v>
      </c>
      <c r="S135" s="180"/>
      <c r="T135" s="182">
        <f>SUM(T136:T137)</f>
        <v>0</v>
      </c>
      <c r="AR135" s="183" t="s">
        <v>126</v>
      </c>
      <c r="AT135" s="184" t="s">
        <v>81</v>
      </c>
      <c r="AU135" s="184" t="s">
        <v>90</v>
      </c>
      <c r="AY135" s="183" t="s">
        <v>127</v>
      </c>
      <c r="BK135" s="185">
        <f>SUM(BK136:BK137)</f>
        <v>0</v>
      </c>
    </row>
    <row r="136" spans="1:65" s="2" customFormat="1" ht="16.5" customHeight="1">
      <c r="A136" s="35"/>
      <c r="B136" s="36"/>
      <c r="C136" s="188" t="s">
        <v>126</v>
      </c>
      <c r="D136" s="188" t="s">
        <v>130</v>
      </c>
      <c r="E136" s="189" t="s">
        <v>152</v>
      </c>
      <c r="F136" s="190" t="s">
        <v>151</v>
      </c>
      <c r="G136" s="191" t="s">
        <v>133</v>
      </c>
      <c r="H136" s="192">
        <v>1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47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134</v>
      </c>
      <c r="AT136" s="200" t="s">
        <v>130</v>
      </c>
      <c r="AU136" s="200" t="s">
        <v>92</v>
      </c>
      <c r="AY136" s="17" t="s">
        <v>127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90</v>
      </c>
      <c r="BK136" s="201">
        <f>ROUND(I136*H136,2)</f>
        <v>0</v>
      </c>
      <c r="BL136" s="17" t="s">
        <v>134</v>
      </c>
      <c r="BM136" s="200" t="s">
        <v>153</v>
      </c>
    </row>
    <row r="137" spans="1:65" s="2" customFormat="1" ht="11.25">
      <c r="A137" s="35"/>
      <c r="B137" s="36"/>
      <c r="C137" s="37"/>
      <c r="D137" s="202" t="s">
        <v>135</v>
      </c>
      <c r="E137" s="37"/>
      <c r="F137" s="203" t="s">
        <v>151</v>
      </c>
      <c r="G137" s="37"/>
      <c r="H137" s="37"/>
      <c r="I137" s="204"/>
      <c r="J137" s="37"/>
      <c r="K137" s="37"/>
      <c r="L137" s="40"/>
      <c r="M137" s="205"/>
      <c r="N137" s="206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135</v>
      </c>
      <c r="AU137" s="17" t="s">
        <v>92</v>
      </c>
    </row>
    <row r="138" spans="1:65" s="12" customFormat="1" ht="22.9" customHeight="1">
      <c r="B138" s="172"/>
      <c r="C138" s="173"/>
      <c r="D138" s="174" t="s">
        <v>81</v>
      </c>
      <c r="E138" s="186" t="s">
        <v>154</v>
      </c>
      <c r="F138" s="186" t="s">
        <v>155</v>
      </c>
      <c r="G138" s="173"/>
      <c r="H138" s="173"/>
      <c r="I138" s="176"/>
      <c r="J138" s="187">
        <f>BK138</f>
        <v>0</v>
      </c>
      <c r="K138" s="173"/>
      <c r="L138" s="178"/>
      <c r="M138" s="179"/>
      <c r="N138" s="180"/>
      <c r="O138" s="180"/>
      <c r="P138" s="181">
        <f>SUM(P139:P140)</f>
        <v>0</v>
      </c>
      <c r="Q138" s="180"/>
      <c r="R138" s="181">
        <f>SUM(R139:R140)</f>
        <v>0</v>
      </c>
      <c r="S138" s="180"/>
      <c r="T138" s="182">
        <f>SUM(T139:T140)</f>
        <v>0</v>
      </c>
      <c r="AR138" s="183" t="s">
        <v>126</v>
      </c>
      <c r="AT138" s="184" t="s">
        <v>81</v>
      </c>
      <c r="AU138" s="184" t="s">
        <v>90</v>
      </c>
      <c r="AY138" s="183" t="s">
        <v>127</v>
      </c>
      <c r="BK138" s="185">
        <f>SUM(BK139:BK140)</f>
        <v>0</v>
      </c>
    </row>
    <row r="139" spans="1:65" s="2" customFormat="1" ht="16.5" customHeight="1">
      <c r="A139" s="35"/>
      <c r="B139" s="36"/>
      <c r="C139" s="188" t="s">
        <v>142</v>
      </c>
      <c r="D139" s="188" t="s">
        <v>130</v>
      </c>
      <c r="E139" s="189" t="s">
        <v>156</v>
      </c>
      <c r="F139" s="190" t="s">
        <v>155</v>
      </c>
      <c r="G139" s="191" t="s">
        <v>133</v>
      </c>
      <c r="H139" s="192">
        <v>1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47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134</v>
      </c>
      <c r="AT139" s="200" t="s">
        <v>130</v>
      </c>
      <c r="AU139" s="200" t="s">
        <v>92</v>
      </c>
      <c r="AY139" s="17" t="s">
        <v>127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90</v>
      </c>
      <c r="BK139" s="201">
        <f>ROUND(I139*H139,2)</f>
        <v>0</v>
      </c>
      <c r="BL139" s="17" t="s">
        <v>134</v>
      </c>
      <c r="BM139" s="200" t="s">
        <v>157</v>
      </c>
    </row>
    <row r="140" spans="1:65" s="2" customFormat="1" ht="11.25">
      <c r="A140" s="35"/>
      <c r="B140" s="36"/>
      <c r="C140" s="37"/>
      <c r="D140" s="202" t="s">
        <v>135</v>
      </c>
      <c r="E140" s="37"/>
      <c r="F140" s="203" t="s">
        <v>155</v>
      </c>
      <c r="G140" s="37"/>
      <c r="H140" s="37"/>
      <c r="I140" s="204"/>
      <c r="J140" s="37"/>
      <c r="K140" s="37"/>
      <c r="L140" s="40"/>
      <c r="M140" s="229"/>
      <c r="N140" s="230"/>
      <c r="O140" s="231"/>
      <c r="P140" s="231"/>
      <c r="Q140" s="231"/>
      <c r="R140" s="231"/>
      <c r="S140" s="231"/>
      <c r="T140" s="23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135</v>
      </c>
      <c r="AU140" s="17" t="s">
        <v>92</v>
      </c>
    </row>
    <row r="141" spans="1:65" s="2" customFormat="1" ht="6.95" customHeight="1">
      <c r="A141" s="35"/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40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algorithmName="SHA-512" hashValue="JcVH8OJxkmgGTL0coW05osqNvTdZPmDCkdTun8dXTbrNGDjuu3201Md4blZttMWohuECDFwE7RgeVuNp02NDZQ==" saltValue="FckbnZe4S0Bqe5SR1yDekzGCvC9RknceGcPTTtj7Q69pszZ3X2syXSCzXHJM3W/ae5JzK5KJN1OjQAHTUiA7bA==" spinCount="100000" sheet="1" objects="1" scenarios="1" formatColumns="0" formatRows="0" autoFilter="0"/>
  <autoFilter ref="C120:K14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5" customHeight="1">
      <c r="B4" s="20"/>
      <c r="D4" s="111" t="s">
        <v>99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8" t="str">
        <f>'Rekapitulace stavby'!K6</f>
        <v>Oprava tramvajového křížení v km 0,580 v žst. Olomouc hl. n.</v>
      </c>
      <c r="F7" s="299"/>
      <c r="G7" s="299"/>
      <c r="H7" s="299"/>
      <c r="L7" s="20"/>
    </row>
    <row r="8" spans="1:46" s="2" customFormat="1" ht="12" customHeight="1">
      <c r="A8" s="35"/>
      <c r="B8" s="40"/>
      <c r="C8" s="35"/>
      <c r="D8" s="113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0" t="s">
        <v>158</v>
      </c>
      <c r="F9" s="301"/>
      <c r="G9" s="301"/>
      <c r="H9" s="30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>Správa železnic, státní organizace</v>
      </c>
      <c r="F15" s="35"/>
      <c r="G15" s="35"/>
      <c r="H15" s="35"/>
      <c r="I15" s="113" t="s">
        <v>32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33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2" t="str">
        <f>'Rekapitulace stavby'!E14</f>
        <v>Vyplň údaj</v>
      </c>
      <c r="F18" s="303"/>
      <c r="G18" s="303"/>
      <c r="H18" s="303"/>
      <c r="I18" s="113" t="s">
        <v>32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35</v>
      </c>
      <c r="E20" s="35"/>
      <c r="F20" s="35"/>
      <c r="G20" s="35"/>
      <c r="H20" s="35"/>
      <c r="I20" s="113" t="s">
        <v>30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37</v>
      </c>
      <c r="F21" s="35"/>
      <c r="G21" s="35"/>
      <c r="H21" s="35"/>
      <c r="I21" s="113" t="s">
        <v>32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37</v>
      </c>
      <c r="F24" s="35"/>
      <c r="G24" s="35"/>
      <c r="H24" s="35"/>
      <c r="I24" s="113" t="s">
        <v>32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4" t="s">
        <v>1</v>
      </c>
      <c r="F27" s="304"/>
      <c r="G27" s="304"/>
      <c r="H27" s="30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2" t="s">
        <v>43</v>
      </c>
      <c r="J32" s="122" t="s">
        <v>45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46</v>
      </c>
      <c r="E33" s="113" t="s">
        <v>47</v>
      </c>
      <c r="F33" s="124">
        <f>ROUND((SUM(BE124:BE493)),  2)</f>
        <v>0</v>
      </c>
      <c r="G33" s="35"/>
      <c r="H33" s="35"/>
      <c r="I33" s="125">
        <v>0.21</v>
      </c>
      <c r="J33" s="124">
        <f>ROUND(((SUM(BE124:BE493))*I33),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48</v>
      </c>
      <c r="F34" s="124">
        <f>ROUND((SUM(BF124:BF493)),  2)</f>
        <v>0</v>
      </c>
      <c r="G34" s="35"/>
      <c r="H34" s="35"/>
      <c r="I34" s="125">
        <v>0.15</v>
      </c>
      <c r="J34" s="124">
        <f>ROUND(((SUM(BF124:BF493))*I34),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49</v>
      </c>
      <c r="F35" s="124">
        <f>ROUND((SUM(BG124:BG493)),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50</v>
      </c>
      <c r="F36" s="124">
        <f>ROUND((SUM(BH124:BH493)),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51</v>
      </c>
      <c r="F37" s="124">
        <f>ROUND((SUM(BI124:BI493)),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52</v>
      </c>
      <c r="E39" s="128"/>
      <c r="F39" s="128"/>
      <c r="G39" s="129" t="s">
        <v>53</v>
      </c>
      <c r="H39" s="130" t="s">
        <v>54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55</v>
      </c>
      <c r="E50" s="134"/>
      <c r="F50" s="134"/>
      <c r="G50" s="133" t="s">
        <v>56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5"/>
      <c r="B61" s="40"/>
      <c r="C61" s="35"/>
      <c r="D61" s="135" t="s">
        <v>57</v>
      </c>
      <c r="E61" s="136"/>
      <c r="F61" s="137" t="s">
        <v>58</v>
      </c>
      <c r="G61" s="135" t="s">
        <v>57</v>
      </c>
      <c r="H61" s="136"/>
      <c r="I61" s="136"/>
      <c r="J61" s="138" t="s">
        <v>58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5"/>
      <c r="B65" s="40"/>
      <c r="C65" s="35"/>
      <c r="D65" s="133" t="s">
        <v>59</v>
      </c>
      <c r="E65" s="139"/>
      <c r="F65" s="139"/>
      <c r="G65" s="133" t="s">
        <v>60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5"/>
      <c r="B76" s="40"/>
      <c r="C76" s="35"/>
      <c r="D76" s="135" t="s">
        <v>57</v>
      </c>
      <c r="E76" s="136"/>
      <c r="F76" s="137" t="s">
        <v>58</v>
      </c>
      <c r="G76" s="135" t="s">
        <v>57</v>
      </c>
      <c r="H76" s="136"/>
      <c r="I76" s="136"/>
      <c r="J76" s="138" t="s">
        <v>58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5" t="str">
        <f>E7</f>
        <v>Oprava tramvajového křížení v km 0,580 v žst. Olomouc hl. n.</v>
      </c>
      <c r="F85" s="306"/>
      <c r="G85" s="306"/>
      <c r="H85" s="30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6" t="str">
        <f>E9</f>
        <v>SO 01 - Oprava tramvajové křížení</v>
      </c>
      <c r="F87" s="307"/>
      <c r="G87" s="307"/>
      <c r="H87" s="30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Olomouc</v>
      </c>
      <c r="G89" s="37"/>
      <c r="H89" s="37"/>
      <c r="I89" s="29" t="s">
        <v>24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Správa železnic, státní organizace</v>
      </c>
      <c r="G91" s="37"/>
      <c r="H91" s="37"/>
      <c r="I91" s="29" t="s">
        <v>35</v>
      </c>
      <c r="J91" s="33" t="str">
        <f>E21</f>
        <v>Ing. Jan Ježek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33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Jan Ježek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103</v>
      </c>
      <c r="D94" s="145"/>
      <c r="E94" s="145"/>
      <c r="F94" s="145"/>
      <c r="G94" s="145"/>
      <c r="H94" s="145"/>
      <c r="I94" s="145"/>
      <c r="J94" s="146" t="s">
        <v>104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105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106</v>
      </c>
    </row>
    <row r="97" spans="1:31" s="9" customFormat="1" ht="24.95" customHeight="1">
      <c r="B97" s="148"/>
      <c r="C97" s="149"/>
      <c r="D97" s="150" t="s">
        <v>159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160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161</v>
      </c>
      <c r="E99" s="157"/>
      <c r="F99" s="157"/>
      <c r="G99" s="157"/>
      <c r="H99" s="157"/>
      <c r="I99" s="157"/>
      <c r="J99" s="158">
        <f>J201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162</v>
      </c>
      <c r="E100" s="157"/>
      <c r="F100" s="157"/>
      <c r="G100" s="157"/>
      <c r="H100" s="157"/>
      <c r="I100" s="157"/>
      <c r="J100" s="158">
        <f>J218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163</v>
      </c>
      <c r="E101" s="157"/>
      <c r="F101" s="157"/>
      <c r="G101" s="157"/>
      <c r="H101" s="157"/>
      <c r="I101" s="157"/>
      <c r="J101" s="158">
        <f>J379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164</v>
      </c>
      <c r="E102" s="157"/>
      <c r="F102" s="157"/>
      <c r="G102" s="157"/>
      <c r="H102" s="157"/>
      <c r="I102" s="157"/>
      <c r="J102" s="158">
        <f>J394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165</v>
      </c>
      <c r="E103" s="157"/>
      <c r="F103" s="157"/>
      <c r="G103" s="157"/>
      <c r="H103" s="157"/>
      <c r="I103" s="157"/>
      <c r="J103" s="158">
        <f>J462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166</v>
      </c>
      <c r="E104" s="157"/>
      <c r="F104" s="157"/>
      <c r="G104" s="157"/>
      <c r="H104" s="157"/>
      <c r="I104" s="157"/>
      <c r="J104" s="158">
        <f>J491</f>
        <v>0</v>
      </c>
      <c r="K104" s="155"/>
      <c r="L104" s="159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3" t="s">
        <v>112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05" t="str">
        <f>E7</f>
        <v>Oprava tramvajového křížení v km 0,580 v žst. Olomouc hl. n.</v>
      </c>
      <c r="F114" s="306"/>
      <c r="G114" s="306"/>
      <c r="H114" s="306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100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76" t="str">
        <f>E9</f>
        <v>SO 01 - Oprava tramvajové křížení</v>
      </c>
      <c r="F116" s="307"/>
      <c r="G116" s="307"/>
      <c r="H116" s="30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29" t="s">
        <v>22</v>
      </c>
      <c r="D118" s="37"/>
      <c r="E118" s="37"/>
      <c r="F118" s="27" t="str">
        <f>F12</f>
        <v>Olomouc</v>
      </c>
      <c r="G118" s="37"/>
      <c r="H118" s="37"/>
      <c r="I118" s="29" t="s">
        <v>24</v>
      </c>
      <c r="J118" s="67">
        <f>IF(J12="","",J12)</f>
        <v>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29</v>
      </c>
      <c r="D120" s="37"/>
      <c r="E120" s="37"/>
      <c r="F120" s="27" t="str">
        <f>E15</f>
        <v>Správa železnic, státní organizace</v>
      </c>
      <c r="G120" s="37"/>
      <c r="H120" s="37"/>
      <c r="I120" s="29" t="s">
        <v>35</v>
      </c>
      <c r="J120" s="33" t="str">
        <f>E21</f>
        <v>Ing. Jan Ježek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33</v>
      </c>
      <c r="D121" s="37"/>
      <c r="E121" s="37"/>
      <c r="F121" s="27" t="str">
        <f>IF(E18="","",E18)</f>
        <v>Vyplň údaj</v>
      </c>
      <c r="G121" s="37"/>
      <c r="H121" s="37"/>
      <c r="I121" s="29" t="s">
        <v>40</v>
      </c>
      <c r="J121" s="33" t="str">
        <f>E24</f>
        <v>Ing. Jan Ježek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0"/>
      <c r="B123" s="161"/>
      <c r="C123" s="162" t="s">
        <v>113</v>
      </c>
      <c r="D123" s="163" t="s">
        <v>67</v>
      </c>
      <c r="E123" s="163" t="s">
        <v>63</v>
      </c>
      <c r="F123" s="163" t="s">
        <v>64</v>
      </c>
      <c r="G123" s="163" t="s">
        <v>114</v>
      </c>
      <c r="H123" s="163" t="s">
        <v>115</v>
      </c>
      <c r="I123" s="163" t="s">
        <v>116</v>
      </c>
      <c r="J123" s="164" t="s">
        <v>104</v>
      </c>
      <c r="K123" s="165" t="s">
        <v>117</v>
      </c>
      <c r="L123" s="166"/>
      <c r="M123" s="76" t="s">
        <v>1</v>
      </c>
      <c r="N123" s="77" t="s">
        <v>46</v>
      </c>
      <c r="O123" s="77" t="s">
        <v>118</v>
      </c>
      <c r="P123" s="77" t="s">
        <v>119</v>
      </c>
      <c r="Q123" s="77" t="s">
        <v>120</v>
      </c>
      <c r="R123" s="77" t="s">
        <v>121</v>
      </c>
      <c r="S123" s="77" t="s">
        <v>122</v>
      </c>
      <c r="T123" s="78" t="s">
        <v>123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5"/>
      <c r="B124" s="36"/>
      <c r="C124" s="83" t="s">
        <v>124</v>
      </c>
      <c r="D124" s="37"/>
      <c r="E124" s="37"/>
      <c r="F124" s="37"/>
      <c r="G124" s="37"/>
      <c r="H124" s="37"/>
      <c r="I124" s="37"/>
      <c r="J124" s="167">
        <f>BK124</f>
        <v>0</v>
      </c>
      <c r="K124" s="37"/>
      <c r="L124" s="40"/>
      <c r="M124" s="79"/>
      <c r="N124" s="168"/>
      <c r="O124" s="80"/>
      <c r="P124" s="169">
        <f>P125</f>
        <v>0</v>
      </c>
      <c r="Q124" s="80"/>
      <c r="R124" s="169">
        <f>R125</f>
        <v>0.30399999999999999</v>
      </c>
      <c r="S124" s="80"/>
      <c r="T124" s="170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81</v>
      </c>
      <c r="AU124" s="17" t="s">
        <v>106</v>
      </c>
      <c r="BK124" s="171">
        <f>BK125</f>
        <v>0</v>
      </c>
    </row>
    <row r="125" spans="1:65" s="12" customFormat="1" ht="25.9" customHeight="1">
      <c r="B125" s="172"/>
      <c r="C125" s="173"/>
      <c r="D125" s="174" t="s">
        <v>81</v>
      </c>
      <c r="E125" s="175" t="s">
        <v>167</v>
      </c>
      <c r="F125" s="175" t="s">
        <v>168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P126+P201+P218+P379+P394+P462+P491</f>
        <v>0</v>
      </c>
      <c r="Q125" s="180"/>
      <c r="R125" s="181">
        <f>R126+R201+R218+R379+R394+R462+R491</f>
        <v>0.30399999999999999</v>
      </c>
      <c r="S125" s="180"/>
      <c r="T125" s="182">
        <f>T126+T201+T218+T379+T394+T462+T491</f>
        <v>0</v>
      </c>
      <c r="AR125" s="183" t="s">
        <v>90</v>
      </c>
      <c r="AT125" s="184" t="s">
        <v>81</v>
      </c>
      <c r="AU125" s="184" t="s">
        <v>82</v>
      </c>
      <c r="AY125" s="183" t="s">
        <v>127</v>
      </c>
      <c r="BK125" s="185">
        <f>BK126+BK201+BK218+BK379+BK394+BK462+BK491</f>
        <v>0</v>
      </c>
    </row>
    <row r="126" spans="1:65" s="12" customFormat="1" ht="22.9" customHeight="1">
      <c r="B126" s="172"/>
      <c r="C126" s="173"/>
      <c r="D126" s="174" t="s">
        <v>81</v>
      </c>
      <c r="E126" s="186" t="s">
        <v>90</v>
      </c>
      <c r="F126" s="186" t="s">
        <v>169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SUM(P127:P200)</f>
        <v>0</v>
      </c>
      <c r="Q126" s="180"/>
      <c r="R126" s="181">
        <f>SUM(R127:R200)</f>
        <v>0</v>
      </c>
      <c r="S126" s="180"/>
      <c r="T126" s="182">
        <f>SUM(T127:T200)</f>
        <v>0</v>
      </c>
      <c r="AR126" s="183" t="s">
        <v>90</v>
      </c>
      <c r="AT126" s="184" t="s">
        <v>81</v>
      </c>
      <c r="AU126" s="184" t="s">
        <v>90</v>
      </c>
      <c r="AY126" s="183" t="s">
        <v>127</v>
      </c>
      <c r="BK126" s="185">
        <f>SUM(BK127:BK200)</f>
        <v>0</v>
      </c>
    </row>
    <row r="127" spans="1:65" s="2" customFormat="1" ht="24.2" customHeight="1">
      <c r="A127" s="35"/>
      <c r="B127" s="36"/>
      <c r="C127" s="188" t="s">
        <v>90</v>
      </c>
      <c r="D127" s="188" t="s">
        <v>130</v>
      </c>
      <c r="E127" s="189" t="s">
        <v>170</v>
      </c>
      <c r="F127" s="190" t="s">
        <v>171</v>
      </c>
      <c r="G127" s="191" t="s">
        <v>172</v>
      </c>
      <c r="H127" s="192">
        <v>15.779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47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134</v>
      </c>
      <c r="AT127" s="200" t="s">
        <v>130</v>
      </c>
      <c r="AU127" s="200" t="s">
        <v>92</v>
      </c>
      <c r="AY127" s="17" t="s">
        <v>127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90</v>
      </c>
      <c r="BK127" s="201">
        <f>ROUND(I127*H127,2)</f>
        <v>0</v>
      </c>
      <c r="BL127" s="17" t="s">
        <v>134</v>
      </c>
      <c r="BM127" s="200" t="s">
        <v>92</v>
      </c>
    </row>
    <row r="128" spans="1:65" s="2" customFormat="1" ht="39">
      <c r="A128" s="35"/>
      <c r="B128" s="36"/>
      <c r="C128" s="37"/>
      <c r="D128" s="202" t="s">
        <v>135</v>
      </c>
      <c r="E128" s="37"/>
      <c r="F128" s="203" t="s">
        <v>173</v>
      </c>
      <c r="G128" s="37"/>
      <c r="H128" s="37"/>
      <c r="I128" s="204"/>
      <c r="J128" s="37"/>
      <c r="K128" s="37"/>
      <c r="L128" s="40"/>
      <c r="M128" s="205"/>
      <c r="N128" s="206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135</v>
      </c>
      <c r="AU128" s="17" t="s">
        <v>92</v>
      </c>
    </row>
    <row r="129" spans="1:65" s="13" customFormat="1" ht="11.25">
      <c r="B129" s="207"/>
      <c r="C129" s="208"/>
      <c r="D129" s="202" t="s">
        <v>147</v>
      </c>
      <c r="E129" s="209" t="s">
        <v>1</v>
      </c>
      <c r="F129" s="210" t="s">
        <v>174</v>
      </c>
      <c r="G129" s="208"/>
      <c r="H129" s="211">
        <v>0.8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147</v>
      </c>
      <c r="AU129" s="217" t="s">
        <v>92</v>
      </c>
      <c r="AV129" s="13" t="s">
        <v>92</v>
      </c>
      <c r="AW129" s="13" t="s">
        <v>39</v>
      </c>
      <c r="AX129" s="13" t="s">
        <v>82</v>
      </c>
      <c r="AY129" s="217" t="s">
        <v>127</v>
      </c>
    </row>
    <row r="130" spans="1:65" s="13" customFormat="1" ht="11.25">
      <c r="B130" s="207"/>
      <c r="C130" s="208"/>
      <c r="D130" s="202" t="s">
        <v>147</v>
      </c>
      <c r="E130" s="209" t="s">
        <v>1</v>
      </c>
      <c r="F130" s="210" t="s">
        <v>175</v>
      </c>
      <c r="G130" s="208"/>
      <c r="H130" s="211">
        <v>5.5129999999999999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147</v>
      </c>
      <c r="AU130" s="217" t="s">
        <v>92</v>
      </c>
      <c r="AV130" s="13" t="s">
        <v>92</v>
      </c>
      <c r="AW130" s="13" t="s">
        <v>39</v>
      </c>
      <c r="AX130" s="13" t="s">
        <v>82</v>
      </c>
      <c r="AY130" s="217" t="s">
        <v>127</v>
      </c>
    </row>
    <row r="131" spans="1:65" s="13" customFormat="1" ht="11.25">
      <c r="B131" s="207"/>
      <c r="C131" s="208"/>
      <c r="D131" s="202" t="s">
        <v>147</v>
      </c>
      <c r="E131" s="209" t="s">
        <v>1</v>
      </c>
      <c r="F131" s="210" t="s">
        <v>176</v>
      </c>
      <c r="G131" s="208"/>
      <c r="H131" s="211">
        <v>0.8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147</v>
      </c>
      <c r="AU131" s="217" t="s">
        <v>92</v>
      </c>
      <c r="AV131" s="13" t="s">
        <v>92</v>
      </c>
      <c r="AW131" s="13" t="s">
        <v>39</v>
      </c>
      <c r="AX131" s="13" t="s">
        <v>82</v>
      </c>
      <c r="AY131" s="217" t="s">
        <v>127</v>
      </c>
    </row>
    <row r="132" spans="1:65" s="13" customFormat="1" ht="11.25">
      <c r="B132" s="207"/>
      <c r="C132" s="208"/>
      <c r="D132" s="202" t="s">
        <v>147</v>
      </c>
      <c r="E132" s="209" t="s">
        <v>1</v>
      </c>
      <c r="F132" s="210" t="s">
        <v>177</v>
      </c>
      <c r="G132" s="208"/>
      <c r="H132" s="211">
        <v>8.6660000000000004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147</v>
      </c>
      <c r="AU132" s="217" t="s">
        <v>92</v>
      </c>
      <c r="AV132" s="13" t="s">
        <v>92</v>
      </c>
      <c r="AW132" s="13" t="s">
        <v>39</v>
      </c>
      <c r="AX132" s="13" t="s">
        <v>82</v>
      </c>
      <c r="AY132" s="217" t="s">
        <v>127</v>
      </c>
    </row>
    <row r="133" spans="1:65" s="14" customFormat="1" ht="11.25">
      <c r="B133" s="218"/>
      <c r="C133" s="219"/>
      <c r="D133" s="202" t="s">
        <v>147</v>
      </c>
      <c r="E133" s="220" t="s">
        <v>1</v>
      </c>
      <c r="F133" s="221" t="s">
        <v>149</v>
      </c>
      <c r="G133" s="219"/>
      <c r="H133" s="222">
        <v>15.779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147</v>
      </c>
      <c r="AU133" s="228" t="s">
        <v>92</v>
      </c>
      <c r="AV133" s="14" t="s">
        <v>134</v>
      </c>
      <c r="AW133" s="14" t="s">
        <v>39</v>
      </c>
      <c r="AX133" s="14" t="s">
        <v>90</v>
      </c>
      <c r="AY133" s="228" t="s">
        <v>127</v>
      </c>
    </row>
    <row r="134" spans="1:65" s="2" customFormat="1" ht="24.2" customHeight="1">
      <c r="A134" s="35"/>
      <c r="B134" s="36"/>
      <c r="C134" s="188" t="s">
        <v>92</v>
      </c>
      <c r="D134" s="188" t="s">
        <v>130</v>
      </c>
      <c r="E134" s="189" t="s">
        <v>178</v>
      </c>
      <c r="F134" s="190" t="s">
        <v>179</v>
      </c>
      <c r="G134" s="191" t="s">
        <v>172</v>
      </c>
      <c r="H134" s="192">
        <v>118.708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47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134</v>
      </c>
      <c r="AT134" s="200" t="s">
        <v>130</v>
      </c>
      <c r="AU134" s="200" t="s">
        <v>92</v>
      </c>
      <c r="AY134" s="17" t="s">
        <v>127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7" t="s">
        <v>90</v>
      </c>
      <c r="BK134" s="201">
        <f>ROUND(I134*H134,2)</f>
        <v>0</v>
      </c>
      <c r="BL134" s="17" t="s">
        <v>134</v>
      </c>
      <c r="BM134" s="200" t="s">
        <v>134</v>
      </c>
    </row>
    <row r="135" spans="1:65" s="2" customFormat="1" ht="29.25">
      <c r="A135" s="35"/>
      <c r="B135" s="36"/>
      <c r="C135" s="37"/>
      <c r="D135" s="202" t="s">
        <v>135</v>
      </c>
      <c r="E135" s="37"/>
      <c r="F135" s="203" t="s">
        <v>180</v>
      </c>
      <c r="G135" s="37"/>
      <c r="H135" s="37"/>
      <c r="I135" s="204"/>
      <c r="J135" s="37"/>
      <c r="K135" s="37"/>
      <c r="L135" s="40"/>
      <c r="M135" s="205"/>
      <c r="N135" s="206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135</v>
      </c>
      <c r="AU135" s="17" t="s">
        <v>92</v>
      </c>
    </row>
    <row r="136" spans="1:65" s="13" customFormat="1" ht="11.25">
      <c r="B136" s="207"/>
      <c r="C136" s="208"/>
      <c r="D136" s="202" t="s">
        <v>147</v>
      </c>
      <c r="E136" s="209" t="s">
        <v>1</v>
      </c>
      <c r="F136" s="210" t="s">
        <v>181</v>
      </c>
      <c r="G136" s="208"/>
      <c r="H136" s="211">
        <v>6.1970000000000001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147</v>
      </c>
      <c r="AU136" s="217" t="s">
        <v>92</v>
      </c>
      <c r="AV136" s="13" t="s">
        <v>92</v>
      </c>
      <c r="AW136" s="13" t="s">
        <v>39</v>
      </c>
      <c r="AX136" s="13" t="s">
        <v>82</v>
      </c>
      <c r="AY136" s="217" t="s">
        <v>127</v>
      </c>
    </row>
    <row r="137" spans="1:65" s="13" customFormat="1" ht="11.25">
      <c r="B137" s="207"/>
      <c r="C137" s="208"/>
      <c r="D137" s="202" t="s">
        <v>147</v>
      </c>
      <c r="E137" s="209" t="s">
        <v>1</v>
      </c>
      <c r="F137" s="210" t="s">
        <v>182</v>
      </c>
      <c r="G137" s="208"/>
      <c r="H137" s="211">
        <v>6.516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147</v>
      </c>
      <c r="AU137" s="217" t="s">
        <v>92</v>
      </c>
      <c r="AV137" s="13" t="s">
        <v>92</v>
      </c>
      <c r="AW137" s="13" t="s">
        <v>39</v>
      </c>
      <c r="AX137" s="13" t="s">
        <v>82</v>
      </c>
      <c r="AY137" s="217" t="s">
        <v>127</v>
      </c>
    </row>
    <row r="138" spans="1:65" s="13" customFormat="1" ht="11.25">
      <c r="B138" s="207"/>
      <c r="C138" s="208"/>
      <c r="D138" s="202" t="s">
        <v>147</v>
      </c>
      <c r="E138" s="209" t="s">
        <v>1</v>
      </c>
      <c r="F138" s="210" t="s">
        <v>183</v>
      </c>
      <c r="G138" s="208"/>
      <c r="H138" s="211">
        <v>13.010999999999999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147</v>
      </c>
      <c r="AU138" s="217" t="s">
        <v>92</v>
      </c>
      <c r="AV138" s="13" t="s">
        <v>92</v>
      </c>
      <c r="AW138" s="13" t="s">
        <v>39</v>
      </c>
      <c r="AX138" s="13" t="s">
        <v>82</v>
      </c>
      <c r="AY138" s="217" t="s">
        <v>127</v>
      </c>
    </row>
    <row r="139" spans="1:65" s="13" customFormat="1" ht="11.25">
      <c r="B139" s="207"/>
      <c r="C139" s="208"/>
      <c r="D139" s="202" t="s">
        <v>147</v>
      </c>
      <c r="E139" s="209" t="s">
        <v>1</v>
      </c>
      <c r="F139" s="210" t="s">
        <v>184</v>
      </c>
      <c r="G139" s="208"/>
      <c r="H139" s="211">
        <v>41.872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147</v>
      </c>
      <c r="AU139" s="217" t="s">
        <v>92</v>
      </c>
      <c r="AV139" s="13" t="s">
        <v>92</v>
      </c>
      <c r="AW139" s="13" t="s">
        <v>39</v>
      </c>
      <c r="AX139" s="13" t="s">
        <v>82</v>
      </c>
      <c r="AY139" s="217" t="s">
        <v>127</v>
      </c>
    </row>
    <row r="140" spans="1:65" s="13" customFormat="1" ht="11.25">
      <c r="B140" s="207"/>
      <c r="C140" s="208"/>
      <c r="D140" s="202" t="s">
        <v>147</v>
      </c>
      <c r="E140" s="209" t="s">
        <v>1</v>
      </c>
      <c r="F140" s="210" t="s">
        <v>185</v>
      </c>
      <c r="G140" s="208"/>
      <c r="H140" s="211">
        <v>32.950000000000003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147</v>
      </c>
      <c r="AU140" s="217" t="s">
        <v>92</v>
      </c>
      <c r="AV140" s="13" t="s">
        <v>92</v>
      </c>
      <c r="AW140" s="13" t="s">
        <v>39</v>
      </c>
      <c r="AX140" s="13" t="s">
        <v>82</v>
      </c>
      <c r="AY140" s="217" t="s">
        <v>127</v>
      </c>
    </row>
    <row r="141" spans="1:65" s="13" customFormat="1" ht="11.25">
      <c r="B141" s="207"/>
      <c r="C141" s="208"/>
      <c r="D141" s="202" t="s">
        <v>147</v>
      </c>
      <c r="E141" s="209" t="s">
        <v>1</v>
      </c>
      <c r="F141" s="210" t="s">
        <v>186</v>
      </c>
      <c r="G141" s="208"/>
      <c r="H141" s="211">
        <v>18.161999999999999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147</v>
      </c>
      <c r="AU141" s="217" t="s">
        <v>92</v>
      </c>
      <c r="AV141" s="13" t="s">
        <v>92</v>
      </c>
      <c r="AW141" s="13" t="s">
        <v>39</v>
      </c>
      <c r="AX141" s="13" t="s">
        <v>82</v>
      </c>
      <c r="AY141" s="217" t="s">
        <v>127</v>
      </c>
    </row>
    <row r="142" spans="1:65" s="14" customFormat="1" ht="11.25">
      <c r="B142" s="218"/>
      <c r="C142" s="219"/>
      <c r="D142" s="202" t="s">
        <v>147</v>
      </c>
      <c r="E142" s="220" t="s">
        <v>1</v>
      </c>
      <c r="F142" s="221" t="s">
        <v>149</v>
      </c>
      <c r="G142" s="219"/>
      <c r="H142" s="222">
        <v>118.708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147</v>
      </c>
      <c r="AU142" s="228" t="s">
        <v>92</v>
      </c>
      <c r="AV142" s="14" t="s">
        <v>134</v>
      </c>
      <c r="AW142" s="14" t="s">
        <v>39</v>
      </c>
      <c r="AX142" s="14" t="s">
        <v>90</v>
      </c>
      <c r="AY142" s="228" t="s">
        <v>127</v>
      </c>
    </row>
    <row r="143" spans="1:65" s="2" customFormat="1" ht="33" customHeight="1">
      <c r="A143" s="35"/>
      <c r="B143" s="36"/>
      <c r="C143" s="188" t="s">
        <v>140</v>
      </c>
      <c r="D143" s="188" t="s">
        <v>130</v>
      </c>
      <c r="E143" s="189" t="s">
        <v>187</v>
      </c>
      <c r="F143" s="190" t="s">
        <v>188</v>
      </c>
      <c r="G143" s="191" t="s">
        <v>172</v>
      </c>
      <c r="H143" s="192">
        <v>22.1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47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134</v>
      </c>
      <c r="AT143" s="200" t="s">
        <v>130</v>
      </c>
      <c r="AU143" s="200" t="s">
        <v>92</v>
      </c>
      <c r="AY143" s="17" t="s">
        <v>127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90</v>
      </c>
      <c r="BK143" s="201">
        <f>ROUND(I143*H143,2)</f>
        <v>0</v>
      </c>
      <c r="BL143" s="17" t="s">
        <v>134</v>
      </c>
      <c r="BM143" s="200" t="s">
        <v>142</v>
      </c>
    </row>
    <row r="144" spans="1:65" s="2" customFormat="1" ht="39">
      <c r="A144" s="35"/>
      <c r="B144" s="36"/>
      <c r="C144" s="37"/>
      <c r="D144" s="202" t="s">
        <v>135</v>
      </c>
      <c r="E144" s="37"/>
      <c r="F144" s="203" t="s">
        <v>189</v>
      </c>
      <c r="G144" s="37"/>
      <c r="H144" s="37"/>
      <c r="I144" s="204"/>
      <c r="J144" s="37"/>
      <c r="K144" s="37"/>
      <c r="L144" s="40"/>
      <c r="M144" s="205"/>
      <c r="N144" s="206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135</v>
      </c>
      <c r="AU144" s="17" t="s">
        <v>92</v>
      </c>
    </row>
    <row r="145" spans="1:65" s="13" customFormat="1" ht="11.25">
      <c r="B145" s="207"/>
      <c r="C145" s="208"/>
      <c r="D145" s="202" t="s">
        <v>147</v>
      </c>
      <c r="E145" s="209" t="s">
        <v>1</v>
      </c>
      <c r="F145" s="210" t="s">
        <v>190</v>
      </c>
      <c r="G145" s="208"/>
      <c r="H145" s="211">
        <v>22.1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147</v>
      </c>
      <c r="AU145" s="217" t="s">
        <v>92</v>
      </c>
      <c r="AV145" s="13" t="s">
        <v>92</v>
      </c>
      <c r="AW145" s="13" t="s">
        <v>39</v>
      </c>
      <c r="AX145" s="13" t="s">
        <v>82</v>
      </c>
      <c r="AY145" s="217" t="s">
        <v>127</v>
      </c>
    </row>
    <row r="146" spans="1:65" s="14" customFormat="1" ht="11.25">
      <c r="B146" s="218"/>
      <c r="C146" s="219"/>
      <c r="D146" s="202" t="s">
        <v>147</v>
      </c>
      <c r="E146" s="220" t="s">
        <v>1</v>
      </c>
      <c r="F146" s="221" t="s">
        <v>149</v>
      </c>
      <c r="G146" s="219"/>
      <c r="H146" s="222">
        <v>22.1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147</v>
      </c>
      <c r="AU146" s="228" t="s">
        <v>92</v>
      </c>
      <c r="AV146" s="14" t="s">
        <v>134</v>
      </c>
      <c r="AW146" s="14" t="s">
        <v>39</v>
      </c>
      <c r="AX146" s="14" t="s">
        <v>90</v>
      </c>
      <c r="AY146" s="228" t="s">
        <v>127</v>
      </c>
    </row>
    <row r="147" spans="1:65" s="2" customFormat="1" ht="24.2" customHeight="1">
      <c r="A147" s="35"/>
      <c r="B147" s="36"/>
      <c r="C147" s="188" t="s">
        <v>134</v>
      </c>
      <c r="D147" s="188" t="s">
        <v>130</v>
      </c>
      <c r="E147" s="189" t="s">
        <v>191</v>
      </c>
      <c r="F147" s="190" t="s">
        <v>192</v>
      </c>
      <c r="G147" s="191" t="s">
        <v>172</v>
      </c>
      <c r="H147" s="192">
        <v>71.087999999999994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47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134</v>
      </c>
      <c r="AT147" s="200" t="s">
        <v>130</v>
      </c>
      <c r="AU147" s="200" t="s">
        <v>92</v>
      </c>
      <c r="AY147" s="17" t="s">
        <v>127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90</v>
      </c>
      <c r="BK147" s="201">
        <f>ROUND(I147*H147,2)</f>
        <v>0</v>
      </c>
      <c r="BL147" s="17" t="s">
        <v>134</v>
      </c>
      <c r="BM147" s="200" t="s">
        <v>153</v>
      </c>
    </row>
    <row r="148" spans="1:65" s="2" customFormat="1" ht="39">
      <c r="A148" s="35"/>
      <c r="B148" s="36"/>
      <c r="C148" s="37"/>
      <c r="D148" s="202" t="s">
        <v>135</v>
      </c>
      <c r="E148" s="37"/>
      <c r="F148" s="203" t="s">
        <v>193</v>
      </c>
      <c r="G148" s="37"/>
      <c r="H148" s="37"/>
      <c r="I148" s="204"/>
      <c r="J148" s="37"/>
      <c r="K148" s="37"/>
      <c r="L148" s="40"/>
      <c r="M148" s="205"/>
      <c r="N148" s="206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135</v>
      </c>
      <c r="AU148" s="17" t="s">
        <v>92</v>
      </c>
    </row>
    <row r="149" spans="1:65" s="13" customFormat="1" ht="33.75">
      <c r="B149" s="207"/>
      <c r="C149" s="208"/>
      <c r="D149" s="202" t="s">
        <v>147</v>
      </c>
      <c r="E149" s="209" t="s">
        <v>1</v>
      </c>
      <c r="F149" s="210" t="s">
        <v>194</v>
      </c>
      <c r="G149" s="208"/>
      <c r="H149" s="211">
        <v>42.759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147</v>
      </c>
      <c r="AU149" s="217" t="s">
        <v>92</v>
      </c>
      <c r="AV149" s="13" t="s">
        <v>92</v>
      </c>
      <c r="AW149" s="13" t="s">
        <v>39</v>
      </c>
      <c r="AX149" s="13" t="s">
        <v>82</v>
      </c>
      <c r="AY149" s="217" t="s">
        <v>127</v>
      </c>
    </row>
    <row r="150" spans="1:65" s="13" customFormat="1" ht="33.75">
      <c r="B150" s="207"/>
      <c r="C150" s="208"/>
      <c r="D150" s="202" t="s">
        <v>147</v>
      </c>
      <c r="E150" s="209" t="s">
        <v>1</v>
      </c>
      <c r="F150" s="210" t="s">
        <v>195</v>
      </c>
      <c r="G150" s="208"/>
      <c r="H150" s="211">
        <v>28.329000000000001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147</v>
      </c>
      <c r="AU150" s="217" t="s">
        <v>92</v>
      </c>
      <c r="AV150" s="13" t="s">
        <v>92</v>
      </c>
      <c r="AW150" s="13" t="s">
        <v>39</v>
      </c>
      <c r="AX150" s="13" t="s">
        <v>82</v>
      </c>
      <c r="AY150" s="217" t="s">
        <v>127</v>
      </c>
    </row>
    <row r="151" spans="1:65" s="14" customFormat="1" ht="11.25">
      <c r="B151" s="218"/>
      <c r="C151" s="219"/>
      <c r="D151" s="202" t="s">
        <v>147</v>
      </c>
      <c r="E151" s="220" t="s">
        <v>1</v>
      </c>
      <c r="F151" s="221" t="s">
        <v>149</v>
      </c>
      <c r="G151" s="219"/>
      <c r="H151" s="222">
        <v>71.087999999999994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147</v>
      </c>
      <c r="AU151" s="228" t="s">
        <v>92</v>
      </c>
      <c r="AV151" s="14" t="s">
        <v>134</v>
      </c>
      <c r="AW151" s="14" t="s">
        <v>39</v>
      </c>
      <c r="AX151" s="14" t="s">
        <v>90</v>
      </c>
      <c r="AY151" s="228" t="s">
        <v>127</v>
      </c>
    </row>
    <row r="152" spans="1:65" s="2" customFormat="1" ht="16.5" customHeight="1">
      <c r="A152" s="35"/>
      <c r="B152" s="36"/>
      <c r="C152" s="188" t="s">
        <v>126</v>
      </c>
      <c r="D152" s="188" t="s">
        <v>130</v>
      </c>
      <c r="E152" s="189" t="s">
        <v>196</v>
      </c>
      <c r="F152" s="190" t="s">
        <v>197</v>
      </c>
      <c r="G152" s="191" t="s">
        <v>198</v>
      </c>
      <c r="H152" s="192">
        <v>36.1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47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134</v>
      </c>
      <c r="AT152" s="200" t="s">
        <v>130</v>
      </c>
      <c r="AU152" s="200" t="s">
        <v>92</v>
      </c>
      <c r="AY152" s="17" t="s">
        <v>127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90</v>
      </c>
      <c r="BK152" s="201">
        <f>ROUND(I152*H152,2)</f>
        <v>0</v>
      </c>
      <c r="BL152" s="17" t="s">
        <v>134</v>
      </c>
      <c r="BM152" s="200" t="s">
        <v>157</v>
      </c>
    </row>
    <row r="153" spans="1:65" s="2" customFormat="1" ht="29.25">
      <c r="A153" s="35"/>
      <c r="B153" s="36"/>
      <c r="C153" s="37"/>
      <c r="D153" s="202" t="s">
        <v>135</v>
      </c>
      <c r="E153" s="37"/>
      <c r="F153" s="203" t="s">
        <v>199</v>
      </c>
      <c r="G153" s="37"/>
      <c r="H153" s="37"/>
      <c r="I153" s="204"/>
      <c r="J153" s="37"/>
      <c r="K153" s="37"/>
      <c r="L153" s="40"/>
      <c r="M153" s="205"/>
      <c r="N153" s="206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135</v>
      </c>
      <c r="AU153" s="17" t="s">
        <v>92</v>
      </c>
    </row>
    <row r="154" spans="1:65" s="13" customFormat="1" ht="11.25">
      <c r="B154" s="207"/>
      <c r="C154" s="208"/>
      <c r="D154" s="202" t="s">
        <v>147</v>
      </c>
      <c r="E154" s="209" t="s">
        <v>1</v>
      </c>
      <c r="F154" s="210" t="s">
        <v>200</v>
      </c>
      <c r="G154" s="208"/>
      <c r="H154" s="211">
        <v>15.5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147</v>
      </c>
      <c r="AU154" s="217" t="s">
        <v>92</v>
      </c>
      <c r="AV154" s="13" t="s">
        <v>92</v>
      </c>
      <c r="AW154" s="13" t="s">
        <v>39</v>
      </c>
      <c r="AX154" s="13" t="s">
        <v>82</v>
      </c>
      <c r="AY154" s="217" t="s">
        <v>127</v>
      </c>
    </row>
    <row r="155" spans="1:65" s="13" customFormat="1" ht="11.25">
      <c r="B155" s="207"/>
      <c r="C155" s="208"/>
      <c r="D155" s="202" t="s">
        <v>147</v>
      </c>
      <c r="E155" s="209" t="s">
        <v>1</v>
      </c>
      <c r="F155" s="210" t="s">
        <v>201</v>
      </c>
      <c r="G155" s="208"/>
      <c r="H155" s="211">
        <v>20.6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147</v>
      </c>
      <c r="AU155" s="217" t="s">
        <v>92</v>
      </c>
      <c r="AV155" s="13" t="s">
        <v>92</v>
      </c>
      <c r="AW155" s="13" t="s">
        <v>39</v>
      </c>
      <c r="AX155" s="13" t="s">
        <v>82</v>
      </c>
      <c r="AY155" s="217" t="s">
        <v>127</v>
      </c>
    </row>
    <row r="156" spans="1:65" s="14" customFormat="1" ht="11.25">
      <c r="B156" s="218"/>
      <c r="C156" s="219"/>
      <c r="D156" s="202" t="s">
        <v>147</v>
      </c>
      <c r="E156" s="220" t="s">
        <v>1</v>
      </c>
      <c r="F156" s="221" t="s">
        <v>149</v>
      </c>
      <c r="G156" s="219"/>
      <c r="H156" s="222">
        <v>36.1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147</v>
      </c>
      <c r="AU156" s="228" t="s">
        <v>92</v>
      </c>
      <c r="AV156" s="14" t="s">
        <v>134</v>
      </c>
      <c r="AW156" s="14" t="s">
        <v>39</v>
      </c>
      <c r="AX156" s="14" t="s">
        <v>90</v>
      </c>
      <c r="AY156" s="228" t="s">
        <v>127</v>
      </c>
    </row>
    <row r="157" spans="1:65" s="2" customFormat="1" ht="16.5" customHeight="1">
      <c r="A157" s="35"/>
      <c r="B157" s="36"/>
      <c r="C157" s="188" t="s">
        <v>142</v>
      </c>
      <c r="D157" s="188" t="s">
        <v>130</v>
      </c>
      <c r="E157" s="189" t="s">
        <v>202</v>
      </c>
      <c r="F157" s="190" t="s">
        <v>203</v>
      </c>
      <c r="G157" s="191" t="s">
        <v>198</v>
      </c>
      <c r="H157" s="192">
        <v>14.5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47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134</v>
      </c>
      <c r="AT157" s="200" t="s">
        <v>130</v>
      </c>
      <c r="AU157" s="200" t="s">
        <v>92</v>
      </c>
      <c r="AY157" s="17" t="s">
        <v>127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90</v>
      </c>
      <c r="BK157" s="201">
        <f>ROUND(I157*H157,2)</f>
        <v>0</v>
      </c>
      <c r="BL157" s="17" t="s">
        <v>134</v>
      </c>
      <c r="BM157" s="200" t="s">
        <v>204</v>
      </c>
    </row>
    <row r="158" spans="1:65" s="2" customFormat="1" ht="29.25">
      <c r="A158" s="35"/>
      <c r="B158" s="36"/>
      <c r="C158" s="37"/>
      <c r="D158" s="202" t="s">
        <v>135</v>
      </c>
      <c r="E158" s="37"/>
      <c r="F158" s="203" t="s">
        <v>205</v>
      </c>
      <c r="G158" s="37"/>
      <c r="H158" s="37"/>
      <c r="I158" s="204"/>
      <c r="J158" s="37"/>
      <c r="K158" s="37"/>
      <c r="L158" s="40"/>
      <c r="M158" s="205"/>
      <c r="N158" s="206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135</v>
      </c>
      <c r="AU158" s="17" t="s">
        <v>92</v>
      </c>
    </row>
    <row r="159" spans="1:65" s="13" customFormat="1" ht="11.25">
      <c r="B159" s="207"/>
      <c r="C159" s="208"/>
      <c r="D159" s="202" t="s">
        <v>147</v>
      </c>
      <c r="E159" s="209" t="s">
        <v>1</v>
      </c>
      <c r="F159" s="210" t="s">
        <v>206</v>
      </c>
      <c r="G159" s="208"/>
      <c r="H159" s="211">
        <v>8.3000000000000007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147</v>
      </c>
      <c r="AU159" s="217" t="s">
        <v>92</v>
      </c>
      <c r="AV159" s="13" t="s">
        <v>92</v>
      </c>
      <c r="AW159" s="13" t="s">
        <v>39</v>
      </c>
      <c r="AX159" s="13" t="s">
        <v>82</v>
      </c>
      <c r="AY159" s="217" t="s">
        <v>127</v>
      </c>
    </row>
    <row r="160" spans="1:65" s="13" customFormat="1" ht="11.25">
      <c r="B160" s="207"/>
      <c r="C160" s="208"/>
      <c r="D160" s="202" t="s">
        <v>147</v>
      </c>
      <c r="E160" s="209" t="s">
        <v>1</v>
      </c>
      <c r="F160" s="210" t="s">
        <v>207</v>
      </c>
      <c r="G160" s="208"/>
      <c r="H160" s="211">
        <v>6.2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147</v>
      </c>
      <c r="AU160" s="217" t="s">
        <v>92</v>
      </c>
      <c r="AV160" s="13" t="s">
        <v>92</v>
      </c>
      <c r="AW160" s="13" t="s">
        <v>39</v>
      </c>
      <c r="AX160" s="13" t="s">
        <v>82</v>
      </c>
      <c r="AY160" s="217" t="s">
        <v>127</v>
      </c>
    </row>
    <row r="161" spans="1:65" s="14" customFormat="1" ht="11.25">
      <c r="B161" s="218"/>
      <c r="C161" s="219"/>
      <c r="D161" s="202" t="s">
        <v>147</v>
      </c>
      <c r="E161" s="220" t="s">
        <v>1</v>
      </c>
      <c r="F161" s="221" t="s">
        <v>149</v>
      </c>
      <c r="G161" s="219"/>
      <c r="H161" s="222">
        <v>14.5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147</v>
      </c>
      <c r="AU161" s="228" t="s">
        <v>92</v>
      </c>
      <c r="AV161" s="14" t="s">
        <v>134</v>
      </c>
      <c r="AW161" s="14" t="s">
        <v>39</v>
      </c>
      <c r="AX161" s="14" t="s">
        <v>90</v>
      </c>
      <c r="AY161" s="228" t="s">
        <v>127</v>
      </c>
    </row>
    <row r="162" spans="1:65" s="2" customFormat="1" ht="37.9" customHeight="1">
      <c r="A162" s="35"/>
      <c r="B162" s="36"/>
      <c r="C162" s="188" t="s">
        <v>208</v>
      </c>
      <c r="D162" s="188" t="s">
        <v>130</v>
      </c>
      <c r="E162" s="189" t="s">
        <v>209</v>
      </c>
      <c r="F162" s="190" t="s">
        <v>210</v>
      </c>
      <c r="G162" s="191" t="s">
        <v>211</v>
      </c>
      <c r="H162" s="192">
        <v>117.884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47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134</v>
      </c>
      <c r="AT162" s="200" t="s">
        <v>130</v>
      </c>
      <c r="AU162" s="200" t="s">
        <v>92</v>
      </c>
      <c r="AY162" s="17" t="s">
        <v>127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90</v>
      </c>
      <c r="BK162" s="201">
        <f>ROUND(I162*H162,2)</f>
        <v>0</v>
      </c>
      <c r="BL162" s="17" t="s">
        <v>134</v>
      </c>
      <c r="BM162" s="200" t="s">
        <v>212</v>
      </c>
    </row>
    <row r="163" spans="1:65" s="2" customFormat="1" ht="19.5">
      <c r="A163" s="35"/>
      <c r="B163" s="36"/>
      <c r="C163" s="37"/>
      <c r="D163" s="202" t="s">
        <v>135</v>
      </c>
      <c r="E163" s="37"/>
      <c r="F163" s="203" t="s">
        <v>213</v>
      </c>
      <c r="G163" s="37"/>
      <c r="H163" s="37"/>
      <c r="I163" s="204"/>
      <c r="J163" s="37"/>
      <c r="K163" s="37"/>
      <c r="L163" s="40"/>
      <c r="M163" s="205"/>
      <c r="N163" s="206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135</v>
      </c>
      <c r="AU163" s="17" t="s">
        <v>92</v>
      </c>
    </row>
    <row r="164" spans="1:65" s="15" customFormat="1" ht="22.5">
      <c r="B164" s="233"/>
      <c r="C164" s="234"/>
      <c r="D164" s="202" t="s">
        <v>147</v>
      </c>
      <c r="E164" s="235" t="s">
        <v>1</v>
      </c>
      <c r="F164" s="236" t="s">
        <v>214</v>
      </c>
      <c r="G164" s="234"/>
      <c r="H164" s="235" t="s">
        <v>1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147</v>
      </c>
      <c r="AU164" s="242" t="s">
        <v>92</v>
      </c>
      <c r="AV164" s="15" t="s">
        <v>90</v>
      </c>
      <c r="AW164" s="15" t="s">
        <v>39</v>
      </c>
      <c r="AX164" s="15" t="s">
        <v>82</v>
      </c>
      <c r="AY164" s="242" t="s">
        <v>127</v>
      </c>
    </row>
    <row r="165" spans="1:65" s="13" customFormat="1" ht="22.5">
      <c r="B165" s="207"/>
      <c r="C165" s="208"/>
      <c r="D165" s="202" t="s">
        <v>147</v>
      </c>
      <c r="E165" s="209" t="s">
        <v>1</v>
      </c>
      <c r="F165" s="210" t="s">
        <v>215</v>
      </c>
      <c r="G165" s="208"/>
      <c r="H165" s="211">
        <v>115.884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147</v>
      </c>
      <c r="AU165" s="217" t="s">
        <v>92</v>
      </c>
      <c r="AV165" s="13" t="s">
        <v>92</v>
      </c>
      <c r="AW165" s="13" t="s">
        <v>39</v>
      </c>
      <c r="AX165" s="13" t="s">
        <v>82</v>
      </c>
      <c r="AY165" s="217" t="s">
        <v>127</v>
      </c>
    </row>
    <row r="166" spans="1:65" s="13" customFormat="1" ht="11.25">
      <c r="B166" s="207"/>
      <c r="C166" s="208"/>
      <c r="D166" s="202" t="s">
        <v>147</v>
      </c>
      <c r="E166" s="209" t="s">
        <v>1</v>
      </c>
      <c r="F166" s="210" t="s">
        <v>216</v>
      </c>
      <c r="G166" s="208"/>
      <c r="H166" s="211">
        <v>2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147</v>
      </c>
      <c r="AU166" s="217" t="s">
        <v>92</v>
      </c>
      <c r="AV166" s="13" t="s">
        <v>92</v>
      </c>
      <c r="AW166" s="13" t="s">
        <v>39</v>
      </c>
      <c r="AX166" s="13" t="s">
        <v>82</v>
      </c>
      <c r="AY166" s="217" t="s">
        <v>127</v>
      </c>
    </row>
    <row r="167" spans="1:65" s="14" customFormat="1" ht="11.25">
      <c r="B167" s="218"/>
      <c r="C167" s="219"/>
      <c r="D167" s="202" t="s">
        <v>147</v>
      </c>
      <c r="E167" s="220" t="s">
        <v>1</v>
      </c>
      <c r="F167" s="221" t="s">
        <v>149</v>
      </c>
      <c r="G167" s="219"/>
      <c r="H167" s="222">
        <v>117.884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147</v>
      </c>
      <c r="AU167" s="228" t="s">
        <v>92</v>
      </c>
      <c r="AV167" s="14" t="s">
        <v>134</v>
      </c>
      <c r="AW167" s="14" t="s">
        <v>39</v>
      </c>
      <c r="AX167" s="14" t="s">
        <v>90</v>
      </c>
      <c r="AY167" s="228" t="s">
        <v>127</v>
      </c>
    </row>
    <row r="168" spans="1:65" s="2" customFormat="1" ht="37.9" customHeight="1">
      <c r="A168" s="35"/>
      <c r="B168" s="36"/>
      <c r="C168" s="188" t="s">
        <v>153</v>
      </c>
      <c r="D168" s="188" t="s">
        <v>130</v>
      </c>
      <c r="E168" s="189" t="s">
        <v>217</v>
      </c>
      <c r="F168" s="190" t="s">
        <v>218</v>
      </c>
      <c r="G168" s="191" t="s">
        <v>211</v>
      </c>
      <c r="H168" s="192">
        <v>117.884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47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134</v>
      </c>
      <c r="AT168" s="200" t="s">
        <v>130</v>
      </c>
      <c r="AU168" s="200" t="s">
        <v>92</v>
      </c>
      <c r="AY168" s="17" t="s">
        <v>127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90</v>
      </c>
      <c r="BK168" s="201">
        <f>ROUND(I168*H168,2)</f>
        <v>0</v>
      </c>
      <c r="BL168" s="17" t="s">
        <v>134</v>
      </c>
      <c r="BM168" s="200" t="s">
        <v>219</v>
      </c>
    </row>
    <row r="169" spans="1:65" s="2" customFormat="1" ht="29.25">
      <c r="A169" s="35"/>
      <c r="B169" s="36"/>
      <c r="C169" s="37"/>
      <c r="D169" s="202" t="s">
        <v>135</v>
      </c>
      <c r="E169" s="37"/>
      <c r="F169" s="203" t="s">
        <v>220</v>
      </c>
      <c r="G169" s="37"/>
      <c r="H169" s="37"/>
      <c r="I169" s="204"/>
      <c r="J169" s="37"/>
      <c r="K169" s="37"/>
      <c r="L169" s="40"/>
      <c r="M169" s="205"/>
      <c r="N169" s="206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135</v>
      </c>
      <c r="AU169" s="17" t="s">
        <v>92</v>
      </c>
    </row>
    <row r="170" spans="1:65" s="13" customFormat="1" ht="11.25">
      <c r="B170" s="207"/>
      <c r="C170" s="208"/>
      <c r="D170" s="202" t="s">
        <v>147</v>
      </c>
      <c r="E170" s="209" t="s">
        <v>1</v>
      </c>
      <c r="F170" s="210" t="s">
        <v>221</v>
      </c>
      <c r="G170" s="208"/>
      <c r="H170" s="211">
        <v>117.884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147</v>
      </c>
      <c r="AU170" s="217" t="s">
        <v>92</v>
      </c>
      <c r="AV170" s="13" t="s">
        <v>92</v>
      </c>
      <c r="AW170" s="13" t="s">
        <v>39</v>
      </c>
      <c r="AX170" s="13" t="s">
        <v>82</v>
      </c>
      <c r="AY170" s="217" t="s">
        <v>127</v>
      </c>
    </row>
    <row r="171" spans="1:65" s="14" customFormat="1" ht="11.25">
      <c r="B171" s="218"/>
      <c r="C171" s="219"/>
      <c r="D171" s="202" t="s">
        <v>147</v>
      </c>
      <c r="E171" s="220" t="s">
        <v>1</v>
      </c>
      <c r="F171" s="221" t="s">
        <v>149</v>
      </c>
      <c r="G171" s="219"/>
      <c r="H171" s="222">
        <v>117.884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147</v>
      </c>
      <c r="AU171" s="228" t="s">
        <v>92</v>
      </c>
      <c r="AV171" s="14" t="s">
        <v>134</v>
      </c>
      <c r="AW171" s="14" t="s">
        <v>39</v>
      </c>
      <c r="AX171" s="14" t="s">
        <v>90</v>
      </c>
      <c r="AY171" s="228" t="s">
        <v>127</v>
      </c>
    </row>
    <row r="172" spans="1:65" s="2" customFormat="1" ht="24.2" customHeight="1">
      <c r="A172" s="35"/>
      <c r="B172" s="36"/>
      <c r="C172" s="188" t="s">
        <v>222</v>
      </c>
      <c r="D172" s="188" t="s">
        <v>130</v>
      </c>
      <c r="E172" s="189" t="s">
        <v>223</v>
      </c>
      <c r="F172" s="190" t="s">
        <v>224</v>
      </c>
      <c r="G172" s="191" t="s">
        <v>211</v>
      </c>
      <c r="H172" s="192">
        <v>2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47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134</v>
      </c>
      <c r="AT172" s="200" t="s">
        <v>130</v>
      </c>
      <c r="AU172" s="200" t="s">
        <v>92</v>
      </c>
      <c r="AY172" s="17" t="s">
        <v>127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90</v>
      </c>
      <c r="BK172" s="201">
        <f>ROUND(I172*H172,2)</f>
        <v>0</v>
      </c>
      <c r="BL172" s="17" t="s">
        <v>134</v>
      </c>
      <c r="BM172" s="200" t="s">
        <v>225</v>
      </c>
    </row>
    <row r="173" spans="1:65" s="2" customFormat="1" ht="39">
      <c r="A173" s="35"/>
      <c r="B173" s="36"/>
      <c r="C173" s="37"/>
      <c r="D173" s="202" t="s">
        <v>135</v>
      </c>
      <c r="E173" s="37"/>
      <c r="F173" s="203" t="s">
        <v>226</v>
      </c>
      <c r="G173" s="37"/>
      <c r="H173" s="37"/>
      <c r="I173" s="204"/>
      <c r="J173" s="37"/>
      <c r="K173" s="37"/>
      <c r="L173" s="40"/>
      <c r="M173" s="205"/>
      <c r="N173" s="206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135</v>
      </c>
      <c r="AU173" s="17" t="s">
        <v>92</v>
      </c>
    </row>
    <row r="174" spans="1:65" s="13" customFormat="1" ht="11.25">
      <c r="B174" s="207"/>
      <c r="C174" s="208"/>
      <c r="D174" s="202" t="s">
        <v>147</v>
      </c>
      <c r="E174" s="209" t="s">
        <v>1</v>
      </c>
      <c r="F174" s="210" t="s">
        <v>227</v>
      </c>
      <c r="G174" s="208"/>
      <c r="H174" s="211">
        <v>2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147</v>
      </c>
      <c r="AU174" s="217" t="s">
        <v>92</v>
      </c>
      <c r="AV174" s="13" t="s">
        <v>92</v>
      </c>
      <c r="AW174" s="13" t="s">
        <v>39</v>
      </c>
      <c r="AX174" s="13" t="s">
        <v>82</v>
      </c>
      <c r="AY174" s="217" t="s">
        <v>127</v>
      </c>
    </row>
    <row r="175" spans="1:65" s="14" customFormat="1" ht="11.25">
      <c r="B175" s="218"/>
      <c r="C175" s="219"/>
      <c r="D175" s="202" t="s">
        <v>147</v>
      </c>
      <c r="E175" s="220" t="s">
        <v>1</v>
      </c>
      <c r="F175" s="221" t="s">
        <v>149</v>
      </c>
      <c r="G175" s="219"/>
      <c r="H175" s="222">
        <v>2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147</v>
      </c>
      <c r="AU175" s="228" t="s">
        <v>92</v>
      </c>
      <c r="AV175" s="14" t="s">
        <v>134</v>
      </c>
      <c r="AW175" s="14" t="s">
        <v>39</v>
      </c>
      <c r="AX175" s="14" t="s">
        <v>90</v>
      </c>
      <c r="AY175" s="228" t="s">
        <v>127</v>
      </c>
    </row>
    <row r="176" spans="1:65" s="2" customFormat="1" ht="37.9" customHeight="1">
      <c r="A176" s="35"/>
      <c r="B176" s="36"/>
      <c r="C176" s="188" t="s">
        <v>157</v>
      </c>
      <c r="D176" s="188" t="s">
        <v>130</v>
      </c>
      <c r="E176" s="189" t="s">
        <v>228</v>
      </c>
      <c r="F176" s="190" t="s">
        <v>229</v>
      </c>
      <c r="G176" s="191" t="s">
        <v>172</v>
      </c>
      <c r="H176" s="192">
        <v>19.260999999999999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47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134</v>
      </c>
      <c r="AT176" s="200" t="s">
        <v>130</v>
      </c>
      <c r="AU176" s="200" t="s">
        <v>92</v>
      </c>
      <c r="AY176" s="17" t="s">
        <v>127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90</v>
      </c>
      <c r="BK176" s="201">
        <f>ROUND(I176*H176,2)</f>
        <v>0</v>
      </c>
      <c r="BL176" s="17" t="s">
        <v>134</v>
      </c>
      <c r="BM176" s="200" t="s">
        <v>230</v>
      </c>
    </row>
    <row r="177" spans="1:65" s="2" customFormat="1" ht="29.25">
      <c r="A177" s="35"/>
      <c r="B177" s="36"/>
      <c r="C177" s="37"/>
      <c r="D177" s="202" t="s">
        <v>135</v>
      </c>
      <c r="E177" s="37"/>
      <c r="F177" s="203" t="s">
        <v>231</v>
      </c>
      <c r="G177" s="37"/>
      <c r="H177" s="37"/>
      <c r="I177" s="204"/>
      <c r="J177" s="37"/>
      <c r="K177" s="37"/>
      <c r="L177" s="40"/>
      <c r="M177" s="205"/>
      <c r="N177" s="206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135</v>
      </c>
      <c r="AU177" s="17" t="s">
        <v>92</v>
      </c>
    </row>
    <row r="178" spans="1:65" s="13" customFormat="1" ht="22.5">
      <c r="B178" s="207"/>
      <c r="C178" s="208"/>
      <c r="D178" s="202" t="s">
        <v>147</v>
      </c>
      <c r="E178" s="209" t="s">
        <v>1</v>
      </c>
      <c r="F178" s="210" t="s">
        <v>232</v>
      </c>
      <c r="G178" s="208"/>
      <c r="H178" s="211">
        <v>19.260999999999999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147</v>
      </c>
      <c r="AU178" s="217" t="s">
        <v>92</v>
      </c>
      <c r="AV178" s="13" t="s">
        <v>92</v>
      </c>
      <c r="AW178" s="13" t="s">
        <v>39</v>
      </c>
      <c r="AX178" s="13" t="s">
        <v>82</v>
      </c>
      <c r="AY178" s="217" t="s">
        <v>127</v>
      </c>
    </row>
    <row r="179" spans="1:65" s="14" customFormat="1" ht="11.25">
      <c r="B179" s="218"/>
      <c r="C179" s="219"/>
      <c r="D179" s="202" t="s">
        <v>147</v>
      </c>
      <c r="E179" s="220" t="s">
        <v>1</v>
      </c>
      <c r="F179" s="221" t="s">
        <v>149</v>
      </c>
      <c r="G179" s="219"/>
      <c r="H179" s="222">
        <v>19.260999999999999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147</v>
      </c>
      <c r="AU179" s="228" t="s">
        <v>92</v>
      </c>
      <c r="AV179" s="14" t="s">
        <v>134</v>
      </c>
      <c r="AW179" s="14" t="s">
        <v>39</v>
      </c>
      <c r="AX179" s="14" t="s">
        <v>90</v>
      </c>
      <c r="AY179" s="228" t="s">
        <v>127</v>
      </c>
    </row>
    <row r="180" spans="1:65" s="2" customFormat="1" ht="24.2" customHeight="1">
      <c r="A180" s="35"/>
      <c r="B180" s="36"/>
      <c r="C180" s="188" t="s">
        <v>233</v>
      </c>
      <c r="D180" s="188" t="s">
        <v>130</v>
      </c>
      <c r="E180" s="189" t="s">
        <v>234</v>
      </c>
      <c r="F180" s="190" t="s">
        <v>235</v>
      </c>
      <c r="G180" s="191" t="s">
        <v>172</v>
      </c>
      <c r="H180" s="192">
        <v>19.260999999999999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47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134</v>
      </c>
      <c r="AT180" s="200" t="s">
        <v>130</v>
      </c>
      <c r="AU180" s="200" t="s">
        <v>92</v>
      </c>
      <c r="AY180" s="17" t="s">
        <v>127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90</v>
      </c>
      <c r="BK180" s="201">
        <f>ROUND(I180*H180,2)</f>
        <v>0</v>
      </c>
      <c r="BL180" s="17" t="s">
        <v>134</v>
      </c>
      <c r="BM180" s="200" t="s">
        <v>236</v>
      </c>
    </row>
    <row r="181" spans="1:65" s="2" customFormat="1" ht="19.5">
      <c r="A181" s="35"/>
      <c r="B181" s="36"/>
      <c r="C181" s="37"/>
      <c r="D181" s="202" t="s">
        <v>135</v>
      </c>
      <c r="E181" s="37"/>
      <c r="F181" s="203" t="s">
        <v>237</v>
      </c>
      <c r="G181" s="37"/>
      <c r="H181" s="37"/>
      <c r="I181" s="204"/>
      <c r="J181" s="37"/>
      <c r="K181" s="37"/>
      <c r="L181" s="40"/>
      <c r="M181" s="205"/>
      <c r="N181" s="206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135</v>
      </c>
      <c r="AU181" s="17" t="s">
        <v>92</v>
      </c>
    </row>
    <row r="182" spans="1:65" s="13" customFormat="1" ht="11.25">
      <c r="B182" s="207"/>
      <c r="C182" s="208"/>
      <c r="D182" s="202" t="s">
        <v>147</v>
      </c>
      <c r="E182" s="209" t="s">
        <v>1</v>
      </c>
      <c r="F182" s="210" t="s">
        <v>238</v>
      </c>
      <c r="G182" s="208"/>
      <c r="H182" s="211">
        <v>19.260999999999999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147</v>
      </c>
      <c r="AU182" s="217" t="s">
        <v>92</v>
      </c>
      <c r="AV182" s="13" t="s">
        <v>92</v>
      </c>
      <c r="AW182" s="13" t="s">
        <v>39</v>
      </c>
      <c r="AX182" s="13" t="s">
        <v>82</v>
      </c>
      <c r="AY182" s="217" t="s">
        <v>127</v>
      </c>
    </row>
    <row r="183" spans="1:65" s="14" customFormat="1" ht="11.25">
      <c r="B183" s="218"/>
      <c r="C183" s="219"/>
      <c r="D183" s="202" t="s">
        <v>147</v>
      </c>
      <c r="E183" s="220" t="s">
        <v>1</v>
      </c>
      <c r="F183" s="221" t="s">
        <v>149</v>
      </c>
      <c r="G183" s="219"/>
      <c r="H183" s="222">
        <v>19.260999999999999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147</v>
      </c>
      <c r="AU183" s="228" t="s">
        <v>92</v>
      </c>
      <c r="AV183" s="14" t="s">
        <v>134</v>
      </c>
      <c r="AW183" s="14" t="s">
        <v>39</v>
      </c>
      <c r="AX183" s="14" t="s">
        <v>90</v>
      </c>
      <c r="AY183" s="228" t="s">
        <v>127</v>
      </c>
    </row>
    <row r="184" spans="1:65" s="2" customFormat="1" ht="16.5" customHeight="1">
      <c r="A184" s="35"/>
      <c r="B184" s="36"/>
      <c r="C184" s="243" t="s">
        <v>204</v>
      </c>
      <c r="D184" s="243" t="s">
        <v>239</v>
      </c>
      <c r="E184" s="244" t="s">
        <v>240</v>
      </c>
      <c r="F184" s="245" t="s">
        <v>241</v>
      </c>
      <c r="G184" s="246" t="s">
        <v>211</v>
      </c>
      <c r="H184" s="247">
        <v>1.9259999999999999</v>
      </c>
      <c r="I184" s="248"/>
      <c r="J184" s="249">
        <f>ROUND(I184*H184,2)</f>
        <v>0</v>
      </c>
      <c r="K184" s="250"/>
      <c r="L184" s="251"/>
      <c r="M184" s="252" t="s">
        <v>1</v>
      </c>
      <c r="N184" s="253" t="s">
        <v>47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153</v>
      </c>
      <c r="AT184" s="200" t="s">
        <v>239</v>
      </c>
      <c r="AU184" s="200" t="s">
        <v>92</v>
      </c>
      <c r="AY184" s="17" t="s">
        <v>127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90</v>
      </c>
      <c r="BK184" s="201">
        <f>ROUND(I184*H184,2)</f>
        <v>0</v>
      </c>
      <c r="BL184" s="17" t="s">
        <v>134</v>
      </c>
      <c r="BM184" s="200" t="s">
        <v>242</v>
      </c>
    </row>
    <row r="185" spans="1:65" s="2" customFormat="1" ht="11.25">
      <c r="A185" s="35"/>
      <c r="B185" s="36"/>
      <c r="C185" s="37"/>
      <c r="D185" s="202" t="s">
        <v>135</v>
      </c>
      <c r="E185" s="37"/>
      <c r="F185" s="203" t="s">
        <v>241</v>
      </c>
      <c r="G185" s="37"/>
      <c r="H185" s="37"/>
      <c r="I185" s="204"/>
      <c r="J185" s="37"/>
      <c r="K185" s="37"/>
      <c r="L185" s="40"/>
      <c r="M185" s="205"/>
      <c r="N185" s="206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135</v>
      </c>
      <c r="AU185" s="17" t="s">
        <v>92</v>
      </c>
    </row>
    <row r="186" spans="1:65" s="13" customFormat="1" ht="11.25">
      <c r="B186" s="207"/>
      <c r="C186" s="208"/>
      <c r="D186" s="202" t="s">
        <v>147</v>
      </c>
      <c r="E186" s="209" t="s">
        <v>1</v>
      </c>
      <c r="F186" s="210" t="s">
        <v>243</v>
      </c>
      <c r="G186" s="208"/>
      <c r="H186" s="211">
        <v>1.9259999999999999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147</v>
      </c>
      <c r="AU186" s="217" t="s">
        <v>92</v>
      </c>
      <c r="AV186" s="13" t="s">
        <v>92</v>
      </c>
      <c r="AW186" s="13" t="s">
        <v>39</v>
      </c>
      <c r="AX186" s="13" t="s">
        <v>82</v>
      </c>
      <c r="AY186" s="217" t="s">
        <v>127</v>
      </c>
    </row>
    <row r="187" spans="1:65" s="14" customFormat="1" ht="11.25">
      <c r="B187" s="218"/>
      <c r="C187" s="219"/>
      <c r="D187" s="202" t="s">
        <v>147</v>
      </c>
      <c r="E187" s="220" t="s">
        <v>1</v>
      </c>
      <c r="F187" s="221" t="s">
        <v>149</v>
      </c>
      <c r="G187" s="219"/>
      <c r="H187" s="222">
        <v>1.9259999999999999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147</v>
      </c>
      <c r="AU187" s="228" t="s">
        <v>92</v>
      </c>
      <c r="AV187" s="14" t="s">
        <v>134</v>
      </c>
      <c r="AW187" s="14" t="s">
        <v>39</v>
      </c>
      <c r="AX187" s="14" t="s">
        <v>90</v>
      </c>
      <c r="AY187" s="228" t="s">
        <v>127</v>
      </c>
    </row>
    <row r="188" spans="1:65" s="2" customFormat="1" ht="24.2" customHeight="1">
      <c r="A188" s="35"/>
      <c r="B188" s="36"/>
      <c r="C188" s="188" t="s">
        <v>244</v>
      </c>
      <c r="D188" s="188" t="s">
        <v>130</v>
      </c>
      <c r="E188" s="189" t="s">
        <v>245</v>
      </c>
      <c r="F188" s="190" t="s">
        <v>246</v>
      </c>
      <c r="G188" s="191" t="s">
        <v>172</v>
      </c>
      <c r="H188" s="192">
        <v>19.260999999999999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47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134</v>
      </c>
      <c r="AT188" s="200" t="s">
        <v>130</v>
      </c>
      <c r="AU188" s="200" t="s">
        <v>92</v>
      </c>
      <c r="AY188" s="17" t="s">
        <v>127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90</v>
      </c>
      <c r="BK188" s="201">
        <f>ROUND(I188*H188,2)</f>
        <v>0</v>
      </c>
      <c r="BL188" s="17" t="s">
        <v>134</v>
      </c>
      <c r="BM188" s="200" t="s">
        <v>247</v>
      </c>
    </row>
    <row r="189" spans="1:65" s="2" customFormat="1" ht="19.5">
      <c r="A189" s="35"/>
      <c r="B189" s="36"/>
      <c r="C189" s="37"/>
      <c r="D189" s="202" t="s">
        <v>135</v>
      </c>
      <c r="E189" s="37"/>
      <c r="F189" s="203" t="s">
        <v>248</v>
      </c>
      <c r="G189" s="37"/>
      <c r="H189" s="37"/>
      <c r="I189" s="204"/>
      <c r="J189" s="37"/>
      <c r="K189" s="37"/>
      <c r="L189" s="40"/>
      <c r="M189" s="205"/>
      <c r="N189" s="206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7" t="s">
        <v>135</v>
      </c>
      <c r="AU189" s="17" t="s">
        <v>92</v>
      </c>
    </row>
    <row r="190" spans="1:65" s="13" customFormat="1" ht="11.25">
      <c r="B190" s="207"/>
      <c r="C190" s="208"/>
      <c r="D190" s="202" t="s">
        <v>147</v>
      </c>
      <c r="E190" s="209" t="s">
        <v>1</v>
      </c>
      <c r="F190" s="210" t="s">
        <v>249</v>
      </c>
      <c r="G190" s="208"/>
      <c r="H190" s="211">
        <v>19.260999999999999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147</v>
      </c>
      <c r="AU190" s="217" t="s">
        <v>92</v>
      </c>
      <c r="AV190" s="13" t="s">
        <v>92</v>
      </c>
      <c r="AW190" s="13" t="s">
        <v>39</v>
      </c>
      <c r="AX190" s="13" t="s">
        <v>82</v>
      </c>
      <c r="AY190" s="217" t="s">
        <v>127</v>
      </c>
    </row>
    <row r="191" spans="1:65" s="14" customFormat="1" ht="11.25">
      <c r="B191" s="218"/>
      <c r="C191" s="219"/>
      <c r="D191" s="202" t="s">
        <v>147</v>
      </c>
      <c r="E191" s="220" t="s">
        <v>1</v>
      </c>
      <c r="F191" s="221" t="s">
        <v>149</v>
      </c>
      <c r="G191" s="219"/>
      <c r="H191" s="222">
        <v>19.260999999999999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147</v>
      </c>
      <c r="AU191" s="228" t="s">
        <v>92</v>
      </c>
      <c r="AV191" s="14" t="s">
        <v>134</v>
      </c>
      <c r="AW191" s="14" t="s">
        <v>39</v>
      </c>
      <c r="AX191" s="14" t="s">
        <v>90</v>
      </c>
      <c r="AY191" s="228" t="s">
        <v>127</v>
      </c>
    </row>
    <row r="192" spans="1:65" s="2" customFormat="1" ht="16.5" customHeight="1">
      <c r="A192" s="35"/>
      <c r="B192" s="36"/>
      <c r="C192" s="243" t="s">
        <v>212</v>
      </c>
      <c r="D192" s="243" t="s">
        <v>239</v>
      </c>
      <c r="E192" s="244" t="s">
        <v>250</v>
      </c>
      <c r="F192" s="245" t="s">
        <v>251</v>
      </c>
      <c r="G192" s="246" t="s">
        <v>252</v>
      </c>
      <c r="H192" s="247">
        <v>0.48199999999999998</v>
      </c>
      <c r="I192" s="248"/>
      <c r="J192" s="249">
        <f>ROUND(I192*H192,2)</f>
        <v>0</v>
      </c>
      <c r="K192" s="250"/>
      <c r="L192" s="251"/>
      <c r="M192" s="252" t="s">
        <v>1</v>
      </c>
      <c r="N192" s="253" t="s">
        <v>47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153</v>
      </c>
      <c r="AT192" s="200" t="s">
        <v>239</v>
      </c>
      <c r="AU192" s="200" t="s">
        <v>92</v>
      </c>
      <c r="AY192" s="17" t="s">
        <v>127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90</v>
      </c>
      <c r="BK192" s="201">
        <f>ROUND(I192*H192,2)</f>
        <v>0</v>
      </c>
      <c r="BL192" s="17" t="s">
        <v>134</v>
      </c>
      <c r="BM192" s="200" t="s">
        <v>253</v>
      </c>
    </row>
    <row r="193" spans="1:65" s="2" customFormat="1" ht="11.25">
      <c r="A193" s="35"/>
      <c r="B193" s="36"/>
      <c r="C193" s="37"/>
      <c r="D193" s="202" t="s">
        <v>135</v>
      </c>
      <c r="E193" s="37"/>
      <c r="F193" s="203" t="s">
        <v>251</v>
      </c>
      <c r="G193" s="37"/>
      <c r="H193" s="37"/>
      <c r="I193" s="204"/>
      <c r="J193" s="37"/>
      <c r="K193" s="37"/>
      <c r="L193" s="40"/>
      <c r="M193" s="205"/>
      <c r="N193" s="206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7" t="s">
        <v>135</v>
      </c>
      <c r="AU193" s="17" t="s">
        <v>92</v>
      </c>
    </row>
    <row r="194" spans="1:65" s="13" customFormat="1" ht="11.25">
      <c r="B194" s="207"/>
      <c r="C194" s="208"/>
      <c r="D194" s="202" t="s">
        <v>147</v>
      </c>
      <c r="E194" s="209" t="s">
        <v>1</v>
      </c>
      <c r="F194" s="210" t="s">
        <v>254</v>
      </c>
      <c r="G194" s="208"/>
      <c r="H194" s="211">
        <v>0.48199999999999998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147</v>
      </c>
      <c r="AU194" s="217" t="s">
        <v>92</v>
      </c>
      <c r="AV194" s="13" t="s">
        <v>92</v>
      </c>
      <c r="AW194" s="13" t="s">
        <v>39</v>
      </c>
      <c r="AX194" s="13" t="s">
        <v>82</v>
      </c>
      <c r="AY194" s="217" t="s">
        <v>127</v>
      </c>
    </row>
    <row r="195" spans="1:65" s="14" customFormat="1" ht="11.25">
      <c r="B195" s="218"/>
      <c r="C195" s="219"/>
      <c r="D195" s="202" t="s">
        <v>147</v>
      </c>
      <c r="E195" s="220" t="s">
        <v>1</v>
      </c>
      <c r="F195" s="221" t="s">
        <v>149</v>
      </c>
      <c r="G195" s="219"/>
      <c r="H195" s="222">
        <v>0.48199999999999998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147</v>
      </c>
      <c r="AU195" s="228" t="s">
        <v>92</v>
      </c>
      <c r="AV195" s="14" t="s">
        <v>134</v>
      </c>
      <c r="AW195" s="14" t="s">
        <v>39</v>
      </c>
      <c r="AX195" s="14" t="s">
        <v>90</v>
      </c>
      <c r="AY195" s="228" t="s">
        <v>127</v>
      </c>
    </row>
    <row r="196" spans="1:65" s="2" customFormat="1" ht="24.2" customHeight="1">
      <c r="A196" s="35"/>
      <c r="B196" s="36"/>
      <c r="C196" s="188" t="s">
        <v>8</v>
      </c>
      <c r="D196" s="188" t="s">
        <v>130</v>
      </c>
      <c r="E196" s="189" t="s">
        <v>255</v>
      </c>
      <c r="F196" s="190" t="s">
        <v>256</v>
      </c>
      <c r="G196" s="191" t="s">
        <v>172</v>
      </c>
      <c r="H196" s="192">
        <v>170.19</v>
      </c>
      <c r="I196" s="193"/>
      <c r="J196" s="194">
        <f>ROUND(I196*H196,2)</f>
        <v>0</v>
      </c>
      <c r="K196" s="195"/>
      <c r="L196" s="40"/>
      <c r="M196" s="196" t="s">
        <v>1</v>
      </c>
      <c r="N196" s="197" t="s">
        <v>47</v>
      </c>
      <c r="O196" s="72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134</v>
      </c>
      <c r="AT196" s="200" t="s">
        <v>130</v>
      </c>
      <c r="AU196" s="200" t="s">
        <v>92</v>
      </c>
      <c r="AY196" s="17" t="s">
        <v>127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90</v>
      </c>
      <c r="BK196" s="201">
        <f>ROUND(I196*H196,2)</f>
        <v>0</v>
      </c>
      <c r="BL196" s="17" t="s">
        <v>134</v>
      </c>
      <c r="BM196" s="200" t="s">
        <v>257</v>
      </c>
    </row>
    <row r="197" spans="1:65" s="2" customFormat="1" ht="19.5">
      <c r="A197" s="35"/>
      <c r="B197" s="36"/>
      <c r="C197" s="37"/>
      <c r="D197" s="202" t="s">
        <v>135</v>
      </c>
      <c r="E197" s="37"/>
      <c r="F197" s="203" t="s">
        <v>258</v>
      </c>
      <c r="G197" s="37"/>
      <c r="H197" s="37"/>
      <c r="I197" s="204"/>
      <c r="J197" s="37"/>
      <c r="K197" s="37"/>
      <c r="L197" s="40"/>
      <c r="M197" s="205"/>
      <c r="N197" s="206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7" t="s">
        <v>135</v>
      </c>
      <c r="AU197" s="17" t="s">
        <v>92</v>
      </c>
    </row>
    <row r="198" spans="1:65" s="13" customFormat="1" ht="11.25">
      <c r="B198" s="207"/>
      <c r="C198" s="208"/>
      <c r="D198" s="202" t="s">
        <v>147</v>
      </c>
      <c r="E198" s="209" t="s">
        <v>1</v>
      </c>
      <c r="F198" s="210" t="s">
        <v>259</v>
      </c>
      <c r="G198" s="208"/>
      <c r="H198" s="211">
        <v>140.87799999999999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147</v>
      </c>
      <c r="AU198" s="217" t="s">
        <v>92</v>
      </c>
      <c r="AV198" s="13" t="s">
        <v>92</v>
      </c>
      <c r="AW198" s="13" t="s">
        <v>39</v>
      </c>
      <c r="AX198" s="13" t="s">
        <v>82</v>
      </c>
      <c r="AY198" s="217" t="s">
        <v>127</v>
      </c>
    </row>
    <row r="199" spans="1:65" s="13" customFormat="1" ht="11.25">
      <c r="B199" s="207"/>
      <c r="C199" s="208"/>
      <c r="D199" s="202" t="s">
        <v>147</v>
      </c>
      <c r="E199" s="209" t="s">
        <v>1</v>
      </c>
      <c r="F199" s="210" t="s">
        <v>260</v>
      </c>
      <c r="G199" s="208"/>
      <c r="H199" s="211">
        <v>29.312000000000001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147</v>
      </c>
      <c r="AU199" s="217" t="s">
        <v>92</v>
      </c>
      <c r="AV199" s="13" t="s">
        <v>92</v>
      </c>
      <c r="AW199" s="13" t="s">
        <v>39</v>
      </c>
      <c r="AX199" s="13" t="s">
        <v>82</v>
      </c>
      <c r="AY199" s="217" t="s">
        <v>127</v>
      </c>
    </row>
    <row r="200" spans="1:65" s="14" customFormat="1" ht="11.25">
      <c r="B200" s="218"/>
      <c r="C200" s="219"/>
      <c r="D200" s="202" t="s">
        <v>147</v>
      </c>
      <c r="E200" s="220" t="s">
        <v>1</v>
      </c>
      <c r="F200" s="221" t="s">
        <v>149</v>
      </c>
      <c r="G200" s="219"/>
      <c r="H200" s="222">
        <v>170.19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147</v>
      </c>
      <c r="AU200" s="228" t="s">
        <v>92</v>
      </c>
      <c r="AV200" s="14" t="s">
        <v>134</v>
      </c>
      <c r="AW200" s="14" t="s">
        <v>39</v>
      </c>
      <c r="AX200" s="14" t="s">
        <v>90</v>
      </c>
      <c r="AY200" s="228" t="s">
        <v>127</v>
      </c>
    </row>
    <row r="201" spans="1:65" s="12" customFormat="1" ht="22.9" customHeight="1">
      <c r="B201" s="172"/>
      <c r="C201" s="173"/>
      <c r="D201" s="174" t="s">
        <v>81</v>
      </c>
      <c r="E201" s="186" t="s">
        <v>134</v>
      </c>
      <c r="F201" s="186" t="s">
        <v>261</v>
      </c>
      <c r="G201" s="173"/>
      <c r="H201" s="173"/>
      <c r="I201" s="176"/>
      <c r="J201" s="187">
        <f>BK201</f>
        <v>0</v>
      </c>
      <c r="K201" s="173"/>
      <c r="L201" s="178"/>
      <c r="M201" s="179"/>
      <c r="N201" s="180"/>
      <c r="O201" s="180"/>
      <c r="P201" s="181">
        <f>SUM(P202:P217)</f>
        <v>0</v>
      </c>
      <c r="Q201" s="180"/>
      <c r="R201" s="181">
        <f>SUM(R202:R217)</f>
        <v>0</v>
      </c>
      <c r="S201" s="180"/>
      <c r="T201" s="182">
        <f>SUM(T202:T217)</f>
        <v>0</v>
      </c>
      <c r="AR201" s="183" t="s">
        <v>90</v>
      </c>
      <c r="AT201" s="184" t="s">
        <v>81</v>
      </c>
      <c r="AU201" s="184" t="s">
        <v>90</v>
      </c>
      <c r="AY201" s="183" t="s">
        <v>127</v>
      </c>
      <c r="BK201" s="185">
        <f>SUM(BK202:BK217)</f>
        <v>0</v>
      </c>
    </row>
    <row r="202" spans="1:65" s="2" customFormat="1" ht="24.2" customHeight="1">
      <c r="A202" s="35"/>
      <c r="B202" s="36"/>
      <c r="C202" s="188" t="s">
        <v>219</v>
      </c>
      <c r="D202" s="188" t="s">
        <v>130</v>
      </c>
      <c r="E202" s="189" t="s">
        <v>262</v>
      </c>
      <c r="F202" s="190" t="s">
        <v>263</v>
      </c>
      <c r="G202" s="191" t="s">
        <v>172</v>
      </c>
      <c r="H202" s="192">
        <v>160.13399999999999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47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134</v>
      </c>
      <c r="AT202" s="200" t="s">
        <v>130</v>
      </c>
      <c r="AU202" s="200" t="s">
        <v>92</v>
      </c>
      <c r="AY202" s="17" t="s">
        <v>127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7" t="s">
        <v>90</v>
      </c>
      <c r="BK202" s="201">
        <f>ROUND(I202*H202,2)</f>
        <v>0</v>
      </c>
      <c r="BL202" s="17" t="s">
        <v>134</v>
      </c>
      <c r="BM202" s="200" t="s">
        <v>264</v>
      </c>
    </row>
    <row r="203" spans="1:65" s="2" customFormat="1" ht="11.25">
      <c r="A203" s="35"/>
      <c r="B203" s="36"/>
      <c r="C203" s="37"/>
      <c r="D203" s="202" t="s">
        <v>135</v>
      </c>
      <c r="E203" s="37"/>
      <c r="F203" s="203" t="s">
        <v>263</v>
      </c>
      <c r="G203" s="37"/>
      <c r="H203" s="37"/>
      <c r="I203" s="204"/>
      <c r="J203" s="37"/>
      <c r="K203" s="37"/>
      <c r="L203" s="40"/>
      <c r="M203" s="205"/>
      <c r="N203" s="206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7" t="s">
        <v>135</v>
      </c>
      <c r="AU203" s="17" t="s">
        <v>92</v>
      </c>
    </row>
    <row r="204" spans="1:65" s="13" customFormat="1" ht="11.25">
      <c r="B204" s="207"/>
      <c r="C204" s="208"/>
      <c r="D204" s="202" t="s">
        <v>147</v>
      </c>
      <c r="E204" s="209" t="s">
        <v>1</v>
      </c>
      <c r="F204" s="210" t="s">
        <v>265</v>
      </c>
      <c r="G204" s="208"/>
      <c r="H204" s="211">
        <v>160.13399999999999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147</v>
      </c>
      <c r="AU204" s="217" t="s">
        <v>92</v>
      </c>
      <c r="AV204" s="13" t="s">
        <v>92</v>
      </c>
      <c r="AW204" s="13" t="s">
        <v>39</v>
      </c>
      <c r="AX204" s="13" t="s">
        <v>82</v>
      </c>
      <c r="AY204" s="217" t="s">
        <v>127</v>
      </c>
    </row>
    <row r="205" spans="1:65" s="14" customFormat="1" ht="11.25">
      <c r="B205" s="218"/>
      <c r="C205" s="219"/>
      <c r="D205" s="202" t="s">
        <v>147</v>
      </c>
      <c r="E205" s="220" t="s">
        <v>1</v>
      </c>
      <c r="F205" s="221" t="s">
        <v>149</v>
      </c>
      <c r="G205" s="219"/>
      <c r="H205" s="222">
        <v>160.13399999999999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147</v>
      </c>
      <c r="AU205" s="228" t="s">
        <v>92</v>
      </c>
      <c r="AV205" s="14" t="s">
        <v>134</v>
      </c>
      <c r="AW205" s="14" t="s">
        <v>39</v>
      </c>
      <c r="AX205" s="14" t="s">
        <v>90</v>
      </c>
      <c r="AY205" s="228" t="s">
        <v>127</v>
      </c>
    </row>
    <row r="206" spans="1:65" s="2" customFormat="1" ht="24.2" customHeight="1">
      <c r="A206" s="35"/>
      <c r="B206" s="36"/>
      <c r="C206" s="243" t="s">
        <v>266</v>
      </c>
      <c r="D206" s="243" t="s">
        <v>239</v>
      </c>
      <c r="E206" s="244" t="s">
        <v>267</v>
      </c>
      <c r="F206" s="245" t="s">
        <v>268</v>
      </c>
      <c r="G206" s="246" t="s">
        <v>172</v>
      </c>
      <c r="H206" s="247">
        <v>106.756</v>
      </c>
      <c r="I206" s="248"/>
      <c r="J206" s="249">
        <f>ROUND(I206*H206,2)</f>
        <v>0</v>
      </c>
      <c r="K206" s="250"/>
      <c r="L206" s="251"/>
      <c r="M206" s="252" t="s">
        <v>1</v>
      </c>
      <c r="N206" s="253" t="s">
        <v>47</v>
      </c>
      <c r="O206" s="72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153</v>
      </c>
      <c r="AT206" s="200" t="s">
        <v>239</v>
      </c>
      <c r="AU206" s="200" t="s">
        <v>92</v>
      </c>
      <c r="AY206" s="17" t="s">
        <v>127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90</v>
      </c>
      <c r="BK206" s="201">
        <f>ROUND(I206*H206,2)</f>
        <v>0</v>
      </c>
      <c r="BL206" s="17" t="s">
        <v>134</v>
      </c>
      <c r="BM206" s="200" t="s">
        <v>269</v>
      </c>
    </row>
    <row r="207" spans="1:65" s="2" customFormat="1" ht="19.5">
      <c r="A207" s="35"/>
      <c r="B207" s="36"/>
      <c r="C207" s="37"/>
      <c r="D207" s="202" t="s">
        <v>135</v>
      </c>
      <c r="E207" s="37"/>
      <c r="F207" s="203" t="s">
        <v>268</v>
      </c>
      <c r="G207" s="37"/>
      <c r="H207" s="37"/>
      <c r="I207" s="204"/>
      <c r="J207" s="37"/>
      <c r="K207" s="37"/>
      <c r="L207" s="40"/>
      <c r="M207" s="205"/>
      <c r="N207" s="206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7" t="s">
        <v>135</v>
      </c>
      <c r="AU207" s="17" t="s">
        <v>92</v>
      </c>
    </row>
    <row r="208" spans="1:65" s="13" customFormat="1" ht="11.25">
      <c r="B208" s="207"/>
      <c r="C208" s="208"/>
      <c r="D208" s="202" t="s">
        <v>147</v>
      </c>
      <c r="E208" s="209" t="s">
        <v>1</v>
      </c>
      <c r="F208" s="210" t="s">
        <v>270</v>
      </c>
      <c r="G208" s="208"/>
      <c r="H208" s="211">
        <v>106.756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147</v>
      </c>
      <c r="AU208" s="217" t="s">
        <v>92</v>
      </c>
      <c r="AV208" s="13" t="s">
        <v>92</v>
      </c>
      <c r="AW208" s="13" t="s">
        <v>39</v>
      </c>
      <c r="AX208" s="13" t="s">
        <v>82</v>
      </c>
      <c r="AY208" s="217" t="s">
        <v>127</v>
      </c>
    </row>
    <row r="209" spans="1:65" s="14" customFormat="1" ht="11.25">
      <c r="B209" s="218"/>
      <c r="C209" s="219"/>
      <c r="D209" s="202" t="s">
        <v>147</v>
      </c>
      <c r="E209" s="220" t="s">
        <v>1</v>
      </c>
      <c r="F209" s="221" t="s">
        <v>149</v>
      </c>
      <c r="G209" s="219"/>
      <c r="H209" s="222">
        <v>106.756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147</v>
      </c>
      <c r="AU209" s="228" t="s">
        <v>92</v>
      </c>
      <c r="AV209" s="14" t="s">
        <v>134</v>
      </c>
      <c r="AW209" s="14" t="s">
        <v>39</v>
      </c>
      <c r="AX209" s="14" t="s">
        <v>90</v>
      </c>
      <c r="AY209" s="228" t="s">
        <v>127</v>
      </c>
    </row>
    <row r="210" spans="1:65" s="2" customFormat="1" ht="24.2" customHeight="1">
      <c r="A210" s="35"/>
      <c r="B210" s="36"/>
      <c r="C210" s="188" t="s">
        <v>225</v>
      </c>
      <c r="D210" s="188" t="s">
        <v>130</v>
      </c>
      <c r="E210" s="189" t="s">
        <v>271</v>
      </c>
      <c r="F210" s="190" t="s">
        <v>272</v>
      </c>
      <c r="G210" s="191" t="s">
        <v>172</v>
      </c>
      <c r="H210" s="192">
        <v>53.378</v>
      </c>
      <c r="I210" s="193"/>
      <c r="J210" s="194">
        <f>ROUND(I210*H210,2)</f>
        <v>0</v>
      </c>
      <c r="K210" s="195"/>
      <c r="L210" s="40"/>
      <c r="M210" s="196" t="s">
        <v>1</v>
      </c>
      <c r="N210" s="197" t="s">
        <v>47</v>
      </c>
      <c r="O210" s="72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134</v>
      </c>
      <c r="AT210" s="200" t="s">
        <v>130</v>
      </c>
      <c r="AU210" s="200" t="s">
        <v>92</v>
      </c>
      <c r="AY210" s="17" t="s">
        <v>127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90</v>
      </c>
      <c r="BK210" s="201">
        <f>ROUND(I210*H210,2)</f>
        <v>0</v>
      </c>
      <c r="BL210" s="17" t="s">
        <v>134</v>
      </c>
      <c r="BM210" s="200" t="s">
        <v>273</v>
      </c>
    </row>
    <row r="211" spans="1:65" s="2" customFormat="1" ht="11.25">
      <c r="A211" s="35"/>
      <c r="B211" s="36"/>
      <c r="C211" s="37"/>
      <c r="D211" s="202" t="s">
        <v>135</v>
      </c>
      <c r="E211" s="37"/>
      <c r="F211" s="203" t="s">
        <v>274</v>
      </c>
      <c r="G211" s="37"/>
      <c r="H211" s="37"/>
      <c r="I211" s="204"/>
      <c r="J211" s="37"/>
      <c r="K211" s="37"/>
      <c r="L211" s="40"/>
      <c r="M211" s="205"/>
      <c r="N211" s="206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7" t="s">
        <v>135</v>
      </c>
      <c r="AU211" s="17" t="s">
        <v>92</v>
      </c>
    </row>
    <row r="212" spans="1:65" s="13" customFormat="1" ht="11.25">
      <c r="B212" s="207"/>
      <c r="C212" s="208"/>
      <c r="D212" s="202" t="s">
        <v>147</v>
      </c>
      <c r="E212" s="209" t="s">
        <v>1</v>
      </c>
      <c r="F212" s="210" t="s">
        <v>275</v>
      </c>
      <c r="G212" s="208"/>
      <c r="H212" s="211">
        <v>53.378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147</v>
      </c>
      <c r="AU212" s="217" t="s">
        <v>92</v>
      </c>
      <c r="AV212" s="13" t="s">
        <v>92</v>
      </c>
      <c r="AW212" s="13" t="s">
        <v>39</v>
      </c>
      <c r="AX212" s="13" t="s">
        <v>82</v>
      </c>
      <c r="AY212" s="217" t="s">
        <v>127</v>
      </c>
    </row>
    <row r="213" spans="1:65" s="14" customFormat="1" ht="11.25">
      <c r="B213" s="218"/>
      <c r="C213" s="219"/>
      <c r="D213" s="202" t="s">
        <v>147</v>
      </c>
      <c r="E213" s="220" t="s">
        <v>1</v>
      </c>
      <c r="F213" s="221" t="s">
        <v>149</v>
      </c>
      <c r="G213" s="219"/>
      <c r="H213" s="222">
        <v>53.378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147</v>
      </c>
      <c r="AU213" s="228" t="s">
        <v>92</v>
      </c>
      <c r="AV213" s="14" t="s">
        <v>134</v>
      </c>
      <c r="AW213" s="14" t="s">
        <v>39</v>
      </c>
      <c r="AX213" s="14" t="s">
        <v>90</v>
      </c>
      <c r="AY213" s="228" t="s">
        <v>127</v>
      </c>
    </row>
    <row r="214" spans="1:65" s="2" customFormat="1" ht="16.5" customHeight="1">
      <c r="A214" s="35"/>
      <c r="B214" s="36"/>
      <c r="C214" s="188" t="s">
        <v>276</v>
      </c>
      <c r="D214" s="188" t="s">
        <v>130</v>
      </c>
      <c r="E214" s="189" t="s">
        <v>277</v>
      </c>
      <c r="F214" s="190" t="s">
        <v>278</v>
      </c>
      <c r="G214" s="191" t="s">
        <v>172</v>
      </c>
      <c r="H214" s="192">
        <v>19.396000000000001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47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134</v>
      </c>
      <c r="AT214" s="200" t="s">
        <v>130</v>
      </c>
      <c r="AU214" s="200" t="s">
        <v>92</v>
      </c>
      <c r="AY214" s="17" t="s">
        <v>127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7" t="s">
        <v>90</v>
      </c>
      <c r="BK214" s="201">
        <f>ROUND(I214*H214,2)</f>
        <v>0</v>
      </c>
      <c r="BL214" s="17" t="s">
        <v>134</v>
      </c>
      <c r="BM214" s="200" t="s">
        <v>279</v>
      </c>
    </row>
    <row r="215" spans="1:65" s="2" customFormat="1" ht="19.5">
      <c r="A215" s="35"/>
      <c r="B215" s="36"/>
      <c r="C215" s="37"/>
      <c r="D215" s="202" t="s">
        <v>135</v>
      </c>
      <c r="E215" s="37"/>
      <c r="F215" s="203" t="s">
        <v>280</v>
      </c>
      <c r="G215" s="37"/>
      <c r="H215" s="37"/>
      <c r="I215" s="204"/>
      <c r="J215" s="37"/>
      <c r="K215" s="37"/>
      <c r="L215" s="40"/>
      <c r="M215" s="205"/>
      <c r="N215" s="206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135</v>
      </c>
      <c r="AU215" s="17" t="s">
        <v>92</v>
      </c>
    </row>
    <row r="216" spans="1:65" s="13" customFormat="1" ht="11.25">
      <c r="B216" s="207"/>
      <c r="C216" s="208"/>
      <c r="D216" s="202" t="s">
        <v>147</v>
      </c>
      <c r="E216" s="209" t="s">
        <v>1</v>
      </c>
      <c r="F216" s="210" t="s">
        <v>281</v>
      </c>
      <c r="G216" s="208"/>
      <c r="H216" s="211">
        <v>19.396000000000001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147</v>
      </c>
      <c r="AU216" s="217" t="s">
        <v>92</v>
      </c>
      <c r="AV216" s="13" t="s">
        <v>92</v>
      </c>
      <c r="AW216" s="13" t="s">
        <v>39</v>
      </c>
      <c r="AX216" s="13" t="s">
        <v>82</v>
      </c>
      <c r="AY216" s="217" t="s">
        <v>127</v>
      </c>
    </row>
    <row r="217" spans="1:65" s="14" customFormat="1" ht="11.25">
      <c r="B217" s="218"/>
      <c r="C217" s="219"/>
      <c r="D217" s="202" t="s">
        <v>147</v>
      </c>
      <c r="E217" s="220" t="s">
        <v>1</v>
      </c>
      <c r="F217" s="221" t="s">
        <v>149</v>
      </c>
      <c r="G217" s="219"/>
      <c r="H217" s="222">
        <v>19.396000000000001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147</v>
      </c>
      <c r="AU217" s="228" t="s">
        <v>92</v>
      </c>
      <c r="AV217" s="14" t="s">
        <v>134</v>
      </c>
      <c r="AW217" s="14" t="s">
        <v>39</v>
      </c>
      <c r="AX217" s="14" t="s">
        <v>90</v>
      </c>
      <c r="AY217" s="228" t="s">
        <v>127</v>
      </c>
    </row>
    <row r="218" spans="1:65" s="12" customFormat="1" ht="22.9" customHeight="1">
      <c r="B218" s="172"/>
      <c r="C218" s="173"/>
      <c r="D218" s="174" t="s">
        <v>81</v>
      </c>
      <c r="E218" s="186" t="s">
        <v>126</v>
      </c>
      <c r="F218" s="186" t="s">
        <v>282</v>
      </c>
      <c r="G218" s="173"/>
      <c r="H218" s="173"/>
      <c r="I218" s="176"/>
      <c r="J218" s="187">
        <f>BK218</f>
        <v>0</v>
      </c>
      <c r="K218" s="173"/>
      <c r="L218" s="178"/>
      <c r="M218" s="179"/>
      <c r="N218" s="180"/>
      <c r="O218" s="180"/>
      <c r="P218" s="181">
        <f>SUM(P219:P378)</f>
        <v>0</v>
      </c>
      <c r="Q218" s="180"/>
      <c r="R218" s="181">
        <f>SUM(R219:R378)</f>
        <v>0.30399999999999999</v>
      </c>
      <c r="S218" s="180"/>
      <c r="T218" s="182">
        <f>SUM(T219:T378)</f>
        <v>0</v>
      </c>
      <c r="AR218" s="183" t="s">
        <v>90</v>
      </c>
      <c r="AT218" s="184" t="s">
        <v>81</v>
      </c>
      <c r="AU218" s="184" t="s">
        <v>90</v>
      </c>
      <c r="AY218" s="183" t="s">
        <v>127</v>
      </c>
      <c r="BK218" s="185">
        <f>SUM(BK219:BK378)</f>
        <v>0</v>
      </c>
    </row>
    <row r="219" spans="1:65" s="2" customFormat="1" ht="24.2" customHeight="1">
      <c r="A219" s="35"/>
      <c r="B219" s="36"/>
      <c r="C219" s="188" t="s">
        <v>230</v>
      </c>
      <c r="D219" s="188" t="s">
        <v>130</v>
      </c>
      <c r="E219" s="189" t="s">
        <v>283</v>
      </c>
      <c r="F219" s="190" t="s">
        <v>284</v>
      </c>
      <c r="G219" s="191" t="s">
        <v>172</v>
      </c>
      <c r="H219" s="192">
        <v>32.326999999999998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47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134</v>
      </c>
      <c r="AT219" s="200" t="s">
        <v>130</v>
      </c>
      <c r="AU219" s="200" t="s">
        <v>92</v>
      </c>
      <c r="AY219" s="17" t="s">
        <v>127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7" t="s">
        <v>90</v>
      </c>
      <c r="BK219" s="201">
        <f>ROUND(I219*H219,2)</f>
        <v>0</v>
      </c>
      <c r="BL219" s="17" t="s">
        <v>134</v>
      </c>
      <c r="BM219" s="200" t="s">
        <v>285</v>
      </c>
    </row>
    <row r="220" spans="1:65" s="2" customFormat="1" ht="19.5">
      <c r="A220" s="35"/>
      <c r="B220" s="36"/>
      <c r="C220" s="37"/>
      <c r="D220" s="202" t="s">
        <v>135</v>
      </c>
      <c r="E220" s="37"/>
      <c r="F220" s="203" t="s">
        <v>286</v>
      </c>
      <c r="G220" s="37"/>
      <c r="H220" s="37"/>
      <c r="I220" s="204"/>
      <c r="J220" s="37"/>
      <c r="K220" s="37"/>
      <c r="L220" s="40"/>
      <c r="M220" s="205"/>
      <c r="N220" s="206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7" t="s">
        <v>135</v>
      </c>
      <c r="AU220" s="17" t="s">
        <v>92</v>
      </c>
    </row>
    <row r="221" spans="1:65" s="13" customFormat="1" ht="11.25">
      <c r="B221" s="207"/>
      <c r="C221" s="208"/>
      <c r="D221" s="202" t="s">
        <v>147</v>
      </c>
      <c r="E221" s="209" t="s">
        <v>1</v>
      </c>
      <c r="F221" s="210" t="s">
        <v>287</v>
      </c>
      <c r="G221" s="208"/>
      <c r="H221" s="211">
        <v>32.326999999999998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147</v>
      </c>
      <c r="AU221" s="217" t="s">
        <v>92</v>
      </c>
      <c r="AV221" s="13" t="s">
        <v>92</v>
      </c>
      <c r="AW221" s="13" t="s">
        <v>39</v>
      </c>
      <c r="AX221" s="13" t="s">
        <v>82</v>
      </c>
      <c r="AY221" s="217" t="s">
        <v>127</v>
      </c>
    </row>
    <row r="222" spans="1:65" s="14" customFormat="1" ht="11.25">
      <c r="B222" s="218"/>
      <c r="C222" s="219"/>
      <c r="D222" s="202" t="s">
        <v>147</v>
      </c>
      <c r="E222" s="220" t="s">
        <v>1</v>
      </c>
      <c r="F222" s="221" t="s">
        <v>149</v>
      </c>
      <c r="G222" s="219"/>
      <c r="H222" s="222">
        <v>32.326999999999998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147</v>
      </c>
      <c r="AU222" s="228" t="s">
        <v>92</v>
      </c>
      <c r="AV222" s="14" t="s">
        <v>134</v>
      </c>
      <c r="AW222" s="14" t="s">
        <v>39</v>
      </c>
      <c r="AX222" s="14" t="s">
        <v>90</v>
      </c>
      <c r="AY222" s="228" t="s">
        <v>127</v>
      </c>
    </row>
    <row r="223" spans="1:65" s="2" customFormat="1" ht="16.5" customHeight="1">
      <c r="A223" s="35"/>
      <c r="B223" s="36"/>
      <c r="C223" s="243" t="s">
        <v>7</v>
      </c>
      <c r="D223" s="243" t="s">
        <v>239</v>
      </c>
      <c r="E223" s="244" t="s">
        <v>288</v>
      </c>
      <c r="F223" s="245" t="s">
        <v>289</v>
      </c>
      <c r="G223" s="246" t="s">
        <v>252</v>
      </c>
      <c r="H223" s="247">
        <v>80.817999999999998</v>
      </c>
      <c r="I223" s="248"/>
      <c r="J223" s="249">
        <f>ROUND(I223*H223,2)</f>
        <v>0</v>
      </c>
      <c r="K223" s="250"/>
      <c r="L223" s="251"/>
      <c r="M223" s="252" t="s">
        <v>1</v>
      </c>
      <c r="N223" s="253" t="s">
        <v>47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153</v>
      </c>
      <c r="AT223" s="200" t="s">
        <v>239</v>
      </c>
      <c r="AU223" s="200" t="s">
        <v>92</v>
      </c>
      <c r="AY223" s="17" t="s">
        <v>127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7" t="s">
        <v>90</v>
      </c>
      <c r="BK223" s="201">
        <f>ROUND(I223*H223,2)</f>
        <v>0</v>
      </c>
      <c r="BL223" s="17" t="s">
        <v>134</v>
      </c>
      <c r="BM223" s="200" t="s">
        <v>290</v>
      </c>
    </row>
    <row r="224" spans="1:65" s="2" customFormat="1" ht="11.25">
      <c r="A224" s="35"/>
      <c r="B224" s="36"/>
      <c r="C224" s="37"/>
      <c r="D224" s="202" t="s">
        <v>135</v>
      </c>
      <c r="E224" s="37"/>
      <c r="F224" s="203" t="s">
        <v>289</v>
      </c>
      <c r="G224" s="37"/>
      <c r="H224" s="37"/>
      <c r="I224" s="204"/>
      <c r="J224" s="37"/>
      <c r="K224" s="37"/>
      <c r="L224" s="40"/>
      <c r="M224" s="205"/>
      <c r="N224" s="206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7" t="s">
        <v>135</v>
      </c>
      <c r="AU224" s="17" t="s">
        <v>92</v>
      </c>
    </row>
    <row r="225" spans="1:65" s="13" customFormat="1" ht="11.25">
      <c r="B225" s="207"/>
      <c r="C225" s="208"/>
      <c r="D225" s="202" t="s">
        <v>147</v>
      </c>
      <c r="E225" s="209" t="s">
        <v>1</v>
      </c>
      <c r="F225" s="210" t="s">
        <v>291</v>
      </c>
      <c r="G225" s="208"/>
      <c r="H225" s="211">
        <v>80.817999999999998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147</v>
      </c>
      <c r="AU225" s="217" t="s">
        <v>92</v>
      </c>
      <c r="AV225" s="13" t="s">
        <v>92</v>
      </c>
      <c r="AW225" s="13" t="s">
        <v>39</v>
      </c>
      <c r="AX225" s="13" t="s">
        <v>82</v>
      </c>
      <c r="AY225" s="217" t="s">
        <v>127</v>
      </c>
    </row>
    <row r="226" spans="1:65" s="14" customFormat="1" ht="11.25">
      <c r="B226" s="218"/>
      <c r="C226" s="219"/>
      <c r="D226" s="202" t="s">
        <v>147</v>
      </c>
      <c r="E226" s="220" t="s">
        <v>1</v>
      </c>
      <c r="F226" s="221" t="s">
        <v>149</v>
      </c>
      <c r="G226" s="219"/>
      <c r="H226" s="222">
        <v>80.817999999999998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147</v>
      </c>
      <c r="AU226" s="228" t="s">
        <v>92</v>
      </c>
      <c r="AV226" s="14" t="s">
        <v>134</v>
      </c>
      <c r="AW226" s="14" t="s">
        <v>39</v>
      </c>
      <c r="AX226" s="14" t="s">
        <v>90</v>
      </c>
      <c r="AY226" s="228" t="s">
        <v>127</v>
      </c>
    </row>
    <row r="227" spans="1:65" s="2" customFormat="1" ht="16.5" customHeight="1">
      <c r="A227" s="35"/>
      <c r="B227" s="36"/>
      <c r="C227" s="188" t="s">
        <v>236</v>
      </c>
      <c r="D227" s="188" t="s">
        <v>130</v>
      </c>
      <c r="E227" s="189" t="s">
        <v>292</v>
      </c>
      <c r="F227" s="190" t="s">
        <v>293</v>
      </c>
      <c r="G227" s="191" t="s">
        <v>211</v>
      </c>
      <c r="H227" s="192">
        <v>45.045000000000002</v>
      </c>
      <c r="I227" s="193"/>
      <c r="J227" s="194">
        <f>ROUND(I227*H227,2)</f>
        <v>0</v>
      </c>
      <c r="K227" s="195"/>
      <c r="L227" s="40"/>
      <c r="M227" s="196" t="s">
        <v>1</v>
      </c>
      <c r="N227" s="197" t="s">
        <v>47</v>
      </c>
      <c r="O227" s="7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134</v>
      </c>
      <c r="AT227" s="200" t="s">
        <v>130</v>
      </c>
      <c r="AU227" s="200" t="s">
        <v>92</v>
      </c>
      <c r="AY227" s="17" t="s">
        <v>127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7" t="s">
        <v>90</v>
      </c>
      <c r="BK227" s="201">
        <f>ROUND(I227*H227,2)</f>
        <v>0</v>
      </c>
      <c r="BL227" s="17" t="s">
        <v>134</v>
      </c>
      <c r="BM227" s="200" t="s">
        <v>294</v>
      </c>
    </row>
    <row r="228" spans="1:65" s="2" customFormat="1" ht="11.25">
      <c r="A228" s="35"/>
      <c r="B228" s="36"/>
      <c r="C228" s="37"/>
      <c r="D228" s="202" t="s">
        <v>135</v>
      </c>
      <c r="E228" s="37"/>
      <c r="F228" s="203" t="s">
        <v>295</v>
      </c>
      <c r="G228" s="37"/>
      <c r="H228" s="37"/>
      <c r="I228" s="204"/>
      <c r="J228" s="37"/>
      <c r="K228" s="37"/>
      <c r="L228" s="40"/>
      <c r="M228" s="205"/>
      <c r="N228" s="206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7" t="s">
        <v>135</v>
      </c>
      <c r="AU228" s="17" t="s">
        <v>92</v>
      </c>
    </row>
    <row r="229" spans="1:65" s="13" customFormat="1" ht="11.25">
      <c r="B229" s="207"/>
      <c r="C229" s="208"/>
      <c r="D229" s="202" t="s">
        <v>147</v>
      </c>
      <c r="E229" s="209" t="s">
        <v>1</v>
      </c>
      <c r="F229" s="210" t="s">
        <v>296</v>
      </c>
      <c r="G229" s="208"/>
      <c r="H229" s="211">
        <v>23.594999999999999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147</v>
      </c>
      <c r="AU229" s="217" t="s">
        <v>92</v>
      </c>
      <c r="AV229" s="13" t="s">
        <v>92</v>
      </c>
      <c r="AW229" s="13" t="s">
        <v>39</v>
      </c>
      <c r="AX229" s="13" t="s">
        <v>82</v>
      </c>
      <c r="AY229" s="217" t="s">
        <v>127</v>
      </c>
    </row>
    <row r="230" spans="1:65" s="13" customFormat="1" ht="11.25">
      <c r="B230" s="207"/>
      <c r="C230" s="208"/>
      <c r="D230" s="202" t="s">
        <v>147</v>
      </c>
      <c r="E230" s="209" t="s">
        <v>1</v>
      </c>
      <c r="F230" s="210" t="s">
        <v>297</v>
      </c>
      <c r="G230" s="208"/>
      <c r="H230" s="211">
        <v>21.45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147</v>
      </c>
      <c r="AU230" s="217" t="s">
        <v>92</v>
      </c>
      <c r="AV230" s="13" t="s">
        <v>92</v>
      </c>
      <c r="AW230" s="13" t="s">
        <v>39</v>
      </c>
      <c r="AX230" s="13" t="s">
        <v>82</v>
      </c>
      <c r="AY230" s="217" t="s">
        <v>127</v>
      </c>
    </row>
    <row r="231" spans="1:65" s="14" customFormat="1" ht="11.25">
      <c r="B231" s="218"/>
      <c r="C231" s="219"/>
      <c r="D231" s="202" t="s">
        <v>147</v>
      </c>
      <c r="E231" s="220" t="s">
        <v>1</v>
      </c>
      <c r="F231" s="221" t="s">
        <v>149</v>
      </c>
      <c r="G231" s="219"/>
      <c r="H231" s="222">
        <v>45.045000000000002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147</v>
      </c>
      <c r="AU231" s="228" t="s">
        <v>92</v>
      </c>
      <c r="AV231" s="14" t="s">
        <v>134</v>
      </c>
      <c r="AW231" s="14" t="s">
        <v>39</v>
      </c>
      <c r="AX231" s="14" t="s">
        <v>90</v>
      </c>
      <c r="AY231" s="228" t="s">
        <v>127</v>
      </c>
    </row>
    <row r="232" spans="1:65" s="2" customFormat="1" ht="16.5" customHeight="1">
      <c r="A232" s="35"/>
      <c r="B232" s="36"/>
      <c r="C232" s="243" t="s">
        <v>298</v>
      </c>
      <c r="D232" s="243" t="s">
        <v>239</v>
      </c>
      <c r="E232" s="244" t="s">
        <v>299</v>
      </c>
      <c r="F232" s="245" t="s">
        <v>300</v>
      </c>
      <c r="G232" s="246" t="s">
        <v>301</v>
      </c>
      <c r="H232" s="247">
        <v>94.594999999999999</v>
      </c>
      <c r="I232" s="248"/>
      <c r="J232" s="249">
        <f>ROUND(I232*H232,2)</f>
        <v>0</v>
      </c>
      <c r="K232" s="250"/>
      <c r="L232" s="251"/>
      <c r="M232" s="252" t="s">
        <v>1</v>
      </c>
      <c r="N232" s="253" t="s">
        <v>47</v>
      </c>
      <c r="O232" s="72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153</v>
      </c>
      <c r="AT232" s="200" t="s">
        <v>239</v>
      </c>
      <c r="AU232" s="200" t="s">
        <v>92</v>
      </c>
      <c r="AY232" s="17" t="s">
        <v>127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7" t="s">
        <v>90</v>
      </c>
      <c r="BK232" s="201">
        <f>ROUND(I232*H232,2)</f>
        <v>0</v>
      </c>
      <c r="BL232" s="17" t="s">
        <v>134</v>
      </c>
      <c r="BM232" s="200" t="s">
        <v>302</v>
      </c>
    </row>
    <row r="233" spans="1:65" s="2" customFormat="1" ht="11.25">
      <c r="A233" s="35"/>
      <c r="B233" s="36"/>
      <c r="C233" s="37"/>
      <c r="D233" s="202" t="s">
        <v>135</v>
      </c>
      <c r="E233" s="37"/>
      <c r="F233" s="203" t="s">
        <v>300</v>
      </c>
      <c r="G233" s="37"/>
      <c r="H233" s="37"/>
      <c r="I233" s="204"/>
      <c r="J233" s="37"/>
      <c r="K233" s="37"/>
      <c r="L233" s="40"/>
      <c r="M233" s="205"/>
      <c r="N233" s="206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7" t="s">
        <v>135</v>
      </c>
      <c r="AU233" s="17" t="s">
        <v>92</v>
      </c>
    </row>
    <row r="234" spans="1:65" s="13" customFormat="1" ht="11.25">
      <c r="B234" s="207"/>
      <c r="C234" s="208"/>
      <c r="D234" s="202" t="s">
        <v>147</v>
      </c>
      <c r="E234" s="209" t="s">
        <v>1</v>
      </c>
      <c r="F234" s="210" t="s">
        <v>303</v>
      </c>
      <c r="G234" s="208"/>
      <c r="H234" s="211">
        <v>94.594999999999999</v>
      </c>
      <c r="I234" s="212"/>
      <c r="J234" s="208"/>
      <c r="K234" s="208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147</v>
      </c>
      <c r="AU234" s="217" t="s">
        <v>92</v>
      </c>
      <c r="AV234" s="13" t="s">
        <v>92</v>
      </c>
      <c r="AW234" s="13" t="s">
        <v>39</v>
      </c>
      <c r="AX234" s="13" t="s">
        <v>82</v>
      </c>
      <c r="AY234" s="217" t="s">
        <v>127</v>
      </c>
    </row>
    <row r="235" spans="1:65" s="14" customFormat="1" ht="11.25">
      <c r="B235" s="218"/>
      <c r="C235" s="219"/>
      <c r="D235" s="202" t="s">
        <v>147</v>
      </c>
      <c r="E235" s="220" t="s">
        <v>1</v>
      </c>
      <c r="F235" s="221" t="s">
        <v>149</v>
      </c>
      <c r="G235" s="219"/>
      <c r="H235" s="222">
        <v>94.594999999999999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147</v>
      </c>
      <c r="AU235" s="228" t="s">
        <v>92</v>
      </c>
      <c r="AV235" s="14" t="s">
        <v>134</v>
      </c>
      <c r="AW235" s="14" t="s">
        <v>39</v>
      </c>
      <c r="AX235" s="14" t="s">
        <v>90</v>
      </c>
      <c r="AY235" s="228" t="s">
        <v>127</v>
      </c>
    </row>
    <row r="236" spans="1:65" s="2" customFormat="1" ht="24.2" customHeight="1">
      <c r="A236" s="35"/>
      <c r="B236" s="36"/>
      <c r="C236" s="188" t="s">
        <v>242</v>
      </c>
      <c r="D236" s="188" t="s">
        <v>130</v>
      </c>
      <c r="E236" s="189" t="s">
        <v>304</v>
      </c>
      <c r="F236" s="190" t="s">
        <v>305</v>
      </c>
      <c r="G236" s="191" t="s">
        <v>211</v>
      </c>
      <c r="H236" s="192">
        <v>47.454000000000001</v>
      </c>
      <c r="I236" s="193"/>
      <c r="J236" s="194">
        <f>ROUND(I236*H236,2)</f>
        <v>0</v>
      </c>
      <c r="K236" s="195"/>
      <c r="L236" s="40"/>
      <c r="M236" s="196" t="s">
        <v>1</v>
      </c>
      <c r="N236" s="197" t="s">
        <v>47</v>
      </c>
      <c r="O236" s="72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134</v>
      </c>
      <c r="AT236" s="200" t="s">
        <v>130</v>
      </c>
      <c r="AU236" s="200" t="s">
        <v>92</v>
      </c>
      <c r="AY236" s="17" t="s">
        <v>127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7" t="s">
        <v>90</v>
      </c>
      <c r="BK236" s="201">
        <f>ROUND(I236*H236,2)</f>
        <v>0</v>
      </c>
      <c r="BL236" s="17" t="s">
        <v>134</v>
      </c>
      <c r="BM236" s="200" t="s">
        <v>306</v>
      </c>
    </row>
    <row r="237" spans="1:65" s="2" customFormat="1" ht="29.25">
      <c r="A237" s="35"/>
      <c r="B237" s="36"/>
      <c r="C237" s="37"/>
      <c r="D237" s="202" t="s">
        <v>135</v>
      </c>
      <c r="E237" s="37"/>
      <c r="F237" s="203" t="s">
        <v>307</v>
      </c>
      <c r="G237" s="37"/>
      <c r="H237" s="37"/>
      <c r="I237" s="204"/>
      <c r="J237" s="37"/>
      <c r="K237" s="37"/>
      <c r="L237" s="40"/>
      <c r="M237" s="205"/>
      <c r="N237" s="206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7" t="s">
        <v>135</v>
      </c>
      <c r="AU237" s="17" t="s">
        <v>92</v>
      </c>
    </row>
    <row r="238" spans="1:65" s="13" customFormat="1" ht="22.5">
      <c r="B238" s="207"/>
      <c r="C238" s="208"/>
      <c r="D238" s="202" t="s">
        <v>147</v>
      </c>
      <c r="E238" s="209" t="s">
        <v>1</v>
      </c>
      <c r="F238" s="210" t="s">
        <v>308</v>
      </c>
      <c r="G238" s="208"/>
      <c r="H238" s="211">
        <v>23.727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147</v>
      </c>
      <c r="AU238" s="217" t="s">
        <v>92</v>
      </c>
      <c r="AV238" s="13" t="s">
        <v>92</v>
      </c>
      <c r="AW238" s="13" t="s">
        <v>39</v>
      </c>
      <c r="AX238" s="13" t="s">
        <v>82</v>
      </c>
      <c r="AY238" s="217" t="s">
        <v>127</v>
      </c>
    </row>
    <row r="239" spans="1:65" s="13" customFormat="1" ht="22.5">
      <c r="B239" s="207"/>
      <c r="C239" s="208"/>
      <c r="D239" s="202" t="s">
        <v>147</v>
      </c>
      <c r="E239" s="209" t="s">
        <v>1</v>
      </c>
      <c r="F239" s="210" t="s">
        <v>309</v>
      </c>
      <c r="G239" s="208"/>
      <c r="H239" s="211">
        <v>23.727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147</v>
      </c>
      <c r="AU239" s="217" t="s">
        <v>92</v>
      </c>
      <c r="AV239" s="13" t="s">
        <v>92</v>
      </c>
      <c r="AW239" s="13" t="s">
        <v>39</v>
      </c>
      <c r="AX239" s="13" t="s">
        <v>82</v>
      </c>
      <c r="AY239" s="217" t="s">
        <v>127</v>
      </c>
    </row>
    <row r="240" spans="1:65" s="14" customFormat="1" ht="11.25">
      <c r="B240" s="218"/>
      <c r="C240" s="219"/>
      <c r="D240" s="202" t="s">
        <v>147</v>
      </c>
      <c r="E240" s="220" t="s">
        <v>1</v>
      </c>
      <c r="F240" s="221" t="s">
        <v>149</v>
      </c>
      <c r="G240" s="219"/>
      <c r="H240" s="222">
        <v>47.454000000000001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147</v>
      </c>
      <c r="AU240" s="228" t="s">
        <v>92</v>
      </c>
      <c r="AV240" s="14" t="s">
        <v>134</v>
      </c>
      <c r="AW240" s="14" t="s">
        <v>39</v>
      </c>
      <c r="AX240" s="14" t="s">
        <v>90</v>
      </c>
      <c r="AY240" s="228" t="s">
        <v>127</v>
      </c>
    </row>
    <row r="241" spans="1:65" s="2" customFormat="1" ht="24.2" customHeight="1">
      <c r="A241" s="35"/>
      <c r="B241" s="36"/>
      <c r="C241" s="188" t="s">
        <v>310</v>
      </c>
      <c r="D241" s="188" t="s">
        <v>130</v>
      </c>
      <c r="E241" s="189" t="s">
        <v>311</v>
      </c>
      <c r="F241" s="190" t="s">
        <v>312</v>
      </c>
      <c r="G241" s="191" t="s">
        <v>211</v>
      </c>
      <c r="H241" s="192">
        <v>22.556999999999999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47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134</v>
      </c>
      <c r="AT241" s="200" t="s">
        <v>130</v>
      </c>
      <c r="AU241" s="200" t="s">
        <v>92</v>
      </c>
      <c r="AY241" s="17" t="s">
        <v>127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7" t="s">
        <v>90</v>
      </c>
      <c r="BK241" s="201">
        <f>ROUND(I241*H241,2)</f>
        <v>0</v>
      </c>
      <c r="BL241" s="17" t="s">
        <v>134</v>
      </c>
      <c r="BM241" s="200" t="s">
        <v>313</v>
      </c>
    </row>
    <row r="242" spans="1:65" s="2" customFormat="1" ht="29.25">
      <c r="A242" s="35"/>
      <c r="B242" s="36"/>
      <c r="C242" s="37"/>
      <c r="D242" s="202" t="s">
        <v>135</v>
      </c>
      <c r="E242" s="37"/>
      <c r="F242" s="203" t="s">
        <v>314</v>
      </c>
      <c r="G242" s="37"/>
      <c r="H242" s="37"/>
      <c r="I242" s="204"/>
      <c r="J242" s="37"/>
      <c r="K242" s="37"/>
      <c r="L242" s="40"/>
      <c r="M242" s="205"/>
      <c r="N242" s="206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7" t="s">
        <v>135</v>
      </c>
      <c r="AU242" s="17" t="s">
        <v>92</v>
      </c>
    </row>
    <row r="243" spans="1:65" s="13" customFormat="1" ht="22.5">
      <c r="B243" s="207"/>
      <c r="C243" s="208"/>
      <c r="D243" s="202" t="s">
        <v>147</v>
      </c>
      <c r="E243" s="209" t="s">
        <v>1</v>
      </c>
      <c r="F243" s="210" t="s">
        <v>315</v>
      </c>
      <c r="G243" s="208"/>
      <c r="H243" s="211">
        <v>22.556999999999999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147</v>
      </c>
      <c r="AU243" s="217" t="s">
        <v>92</v>
      </c>
      <c r="AV243" s="13" t="s">
        <v>92</v>
      </c>
      <c r="AW243" s="13" t="s">
        <v>39</v>
      </c>
      <c r="AX243" s="13" t="s">
        <v>82</v>
      </c>
      <c r="AY243" s="217" t="s">
        <v>127</v>
      </c>
    </row>
    <row r="244" spans="1:65" s="14" customFormat="1" ht="11.25">
      <c r="B244" s="218"/>
      <c r="C244" s="219"/>
      <c r="D244" s="202" t="s">
        <v>147</v>
      </c>
      <c r="E244" s="220" t="s">
        <v>1</v>
      </c>
      <c r="F244" s="221" t="s">
        <v>149</v>
      </c>
      <c r="G244" s="219"/>
      <c r="H244" s="222">
        <v>22.556999999999999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147</v>
      </c>
      <c r="AU244" s="228" t="s">
        <v>92</v>
      </c>
      <c r="AV244" s="14" t="s">
        <v>134</v>
      </c>
      <c r="AW244" s="14" t="s">
        <v>39</v>
      </c>
      <c r="AX244" s="14" t="s">
        <v>90</v>
      </c>
      <c r="AY244" s="228" t="s">
        <v>127</v>
      </c>
    </row>
    <row r="245" spans="1:65" s="2" customFormat="1" ht="24.2" customHeight="1">
      <c r="A245" s="35"/>
      <c r="B245" s="36"/>
      <c r="C245" s="188" t="s">
        <v>247</v>
      </c>
      <c r="D245" s="188" t="s">
        <v>130</v>
      </c>
      <c r="E245" s="189" t="s">
        <v>316</v>
      </c>
      <c r="F245" s="190" t="s">
        <v>317</v>
      </c>
      <c r="G245" s="191" t="s">
        <v>198</v>
      </c>
      <c r="H245" s="192">
        <v>1.2</v>
      </c>
      <c r="I245" s="193"/>
      <c r="J245" s="194">
        <f>ROUND(I245*H245,2)</f>
        <v>0</v>
      </c>
      <c r="K245" s="195"/>
      <c r="L245" s="40"/>
      <c r="M245" s="196" t="s">
        <v>1</v>
      </c>
      <c r="N245" s="197" t="s">
        <v>47</v>
      </c>
      <c r="O245" s="7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134</v>
      </c>
      <c r="AT245" s="200" t="s">
        <v>130</v>
      </c>
      <c r="AU245" s="200" t="s">
        <v>92</v>
      </c>
      <c r="AY245" s="17" t="s">
        <v>127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7" t="s">
        <v>90</v>
      </c>
      <c r="BK245" s="201">
        <f>ROUND(I245*H245,2)</f>
        <v>0</v>
      </c>
      <c r="BL245" s="17" t="s">
        <v>134</v>
      </c>
      <c r="BM245" s="200" t="s">
        <v>318</v>
      </c>
    </row>
    <row r="246" spans="1:65" s="2" customFormat="1" ht="19.5">
      <c r="A246" s="35"/>
      <c r="B246" s="36"/>
      <c r="C246" s="37"/>
      <c r="D246" s="202" t="s">
        <v>135</v>
      </c>
      <c r="E246" s="37"/>
      <c r="F246" s="203" t="s">
        <v>319</v>
      </c>
      <c r="G246" s="37"/>
      <c r="H246" s="37"/>
      <c r="I246" s="204"/>
      <c r="J246" s="37"/>
      <c r="K246" s="37"/>
      <c r="L246" s="40"/>
      <c r="M246" s="205"/>
      <c r="N246" s="206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7" t="s">
        <v>135</v>
      </c>
      <c r="AU246" s="17" t="s">
        <v>92</v>
      </c>
    </row>
    <row r="247" spans="1:65" s="13" customFormat="1" ht="11.25">
      <c r="B247" s="207"/>
      <c r="C247" s="208"/>
      <c r="D247" s="202" t="s">
        <v>147</v>
      </c>
      <c r="E247" s="209" t="s">
        <v>1</v>
      </c>
      <c r="F247" s="210" t="s">
        <v>320</v>
      </c>
      <c r="G247" s="208"/>
      <c r="H247" s="211">
        <v>1.2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147</v>
      </c>
      <c r="AU247" s="217" t="s">
        <v>92</v>
      </c>
      <c r="AV247" s="13" t="s">
        <v>92</v>
      </c>
      <c r="AW247" s="13" t="s">
        <v>39</v>
      </c>
      <c r="AX247" s="13" t="s">
        <v>82</v>
      </c>
      <c r="AY247" s="217" t="s">
        <v>127</v>
      </c>
    </row>
    <row r="248" spans="1:65" s="14" customFormat="1" ht="11.25">
      <c r="B248" s="218"/>
      <c r="C248" s="219"/>
      <c r="D248" s="202" t="s">
        <v>147</v>
      </c>
      <c r="E248" s="220" t="s">
        <v>1</v>
      </c>
      <c r="F248" s="221" t="s">
        <v>149</v>
      </c>
      <c r="G248" s="219"/>
      <c r="H248" s="222">
        <v>1.2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147</v>
      </c>
      <c r="AU248" s="228" t="s">
        <v>92</v>
      </c>
      <c r="AV248" s="14" t="s">
        <v>134</v>
      </c>
      <c r="AW248" s="14" t="s">
        <v>39</v>
      </c>
      <c r="AX248" s="14" t="s">
        <v>90</v>
      </c>
      <c r="AY248" s="228" t="s">
        <v>127</v>
      </c>
    </row>
    <row r="249" spans="1:65" s="2" customFormat="1" ht="21.75" customHeight="1">
      <c r="A249" s="35"/>
      <c r="B249" s="36"/>
      <c r="C249" s="243" t="s">
        <v>321</v>
      </c>
      <c r="D249" s="243" t="s">
        <v>239</v>
      </c>
      <c r="E249" s="244" t="s">
        <v>322</v>
      </c>
      <c r="F249" s="245" t="s">
        <v>323</v>
      </c>
      <c r="G249" s="246" t="s">
        <v>324</v>
      </c>
      <c r="H249" s="247">
        <v>2</v>
      </c>
      <c r="I249" s="248"/>
      <c r="J249" s="249">
        <f>ROUND(I249*H249,2)</f>
        <v>0</v>
      </c>
      <c r="K249" s="250"/>
      <c r="L249" s="251"/>
      <c r="M249" s="252" t="s">
        <v>1</v>
      </c>
      <c r="N249" s="253" t="s">
        <v>47</v>
      </c>
      <c r="O249" s="72"/>
      <c r="P249" s="198">
        <f>O249*H249</f>
        <v>0</v>
      </c>
      <c r="Q249" s="198">
        <v>0</v>
      </c>
      <c r="R249" s="198">
        <f>Q249*H249</f>
        <v>0</v>
      </c>
      <c r="S249" s="198">
        <v>0</v>
      </c>
      <c r="T249" s="19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153</v>
      </c>
      <c r="AT249" s="200" t="s">
        <v>239</v>
      </c>
      <c r="AU249" s="200" t="s">
        <v>92</v>
      </c>
      <c r="AY249" s="17" t="s">
        <v>127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7" t="s">
        <v>90</v>
      </c>
      <c r="BK249" s="201">
        <f>ROUND(I249*H249,2)</f>
        <v>0</v>
      </c>
      <c r="BL249" s="17" t="s">
        <v>134</v>
      </c>
      <c r="BM249" s="200" t="s">
        <v>325</v>
      </c>
    </row>
    <row r="250" spans="1:65" s="2" customFormat="1" ht="11.25">
      <c r="A250" s="35"/>
      <c r="B250" s="36"/>
      <c r="C250" s="37"/>
      <c r="D250" s="202" t="s">
        <v>135</v>
      </c>
      <c r="E250" s="37"/>
      <c r="F250" s="203" t="s">
        <v>323</v>
      </c>
      <c r="G250" s="37"/>
      <c r="H250" s="37"/>
      <c r="I250" s="204"/>
      <c r="J250" s="37"/>
      <c r="K250" s="37"/>
      <c r="L250" s="40"/>
      <c r="M250" s="205"/>
      <c r="N250" s="206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7" t="s">
        <v>135</v>
      </c>
      <c r="AU250" s="17" t="s">
        <v>92</v>
      </c>
    </row>
    <row r="251" spans="1:65" s="13" customFormat="1" ht="11.25">
      <c r="B251" s="207"/>
      <c r="C251" s="208"/>
      <c r="D251" s="202" t="s">
        <v>147</v>
      </c>
      <c r="E251" s="209" t="s">
        <v>1</v>
      </c>
      <c r="F251" s="210" t="s">
        <v>326</v>
      </c>
      <c r="G251" s="208"/>
      <c r="H251" s="211">
        <v>2</v>
      </c>
      <c r="I251" s="212"/>
      <c r="J251" s="208"/>
      <c r="K251" s="208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147</v>
      </c>
      <c r="AU251" s="217" t="s">
        <v>92</v>
      </c>
      <c r="AV251" s="13" t="s">
        <v>92</v>
      </c>
      <c r="AW251" s="13" t="s">
        <v>39</v>
      </c>
      <c r="AX251" s="13" t="s">
        <v>82</v>
      </c>
      <c r="AY251" s="217" t="s">
        <v>127</v>
      </c>
    </row>
    <row r="252" spans="1:65" s="14" customFormat="1" ht="11.25">
      <c r="B252" s="218"/>
      <c r="C252" s="219"/>
      <c r="D252" s="202" t="s">
        <v>147</v>
      </c>
      <c r="E252" s="220" t="s">
        <v>1</v>
      </c>
      <c r="F252" s="221" t="s">
        <v>149</v>
      </c>
      <c r="G252" s="219"/>
      <c r="H252" s="222">
        <v>2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147</v>
      </c>
      <c r="AU252" s="228" t="s">
        <v>92</v>
      </c>
      <c r="AV252" s="14" t="s">
        <v>134</v>
      </c>
      <c r="AW252" s="14" t="s">
        <v>39</v>
      </c>
      <c r="AX252" s="14" t="s">
        <v>90</v>
      </c>
      <c r="AY252" s="228" t="s">
        <v>127</v>
      </c>
    </row>
    <row r="253" spans="1:65" s="2" customFormat="1" ht="24.2" customHeight="1">
      <c r="A253" s="35"/>
      <c r="B253" s="36"/>
      <c r="C253" s="188" t="s">
        <v>253</v>
      </c>
      <c r="D253" s="188" t="s">
        <v>130</v>
      </c>
      <c r="E253" s="189" t="s">
        <v>327</v>
      </c>
      <c r="F253" s="190" t="s">
        <v>328</v>
      </c>
      <c r="G253" s="191" t="s">
        <v>198</v>
      </c>
      <c r="H253" s="192">
        <v>9.5009999999999994</v>
      </c>
      <c r="I253" s="193"/>
      <c r="J253" s="194">
        <f>ROUND(I253*H253,2)</f>
        <v>0</v>
      </c>
      <c r="K253" s="195"/>
      <c r="L253" s="40"/>
      <c r="M253" s="196" t="s">
        <v>1</v>
      </c>
      <c r="N253" s="197" t="s">
        <v>47</v>
      </c>
      <c r="O253" s="72"/>
      <c r="P253" s="198">
        <f>O253*H253</f>
        <v>0</v>
      </c>
      <c r="Q253" s="198">
        <v>0</v>
      </c>
      <c r="R253" s="198">
        <f>Q253*H253</f>
        <v>0</v>
      </c>
      <c r="S253" s="198">
        <v>0</v>
      </c>
      <c r="T253" s="19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134</v>
      </c>
      <c r="AT253" s="200" t="s">
        <v>130</v>
      </c>
      <c r="AU253" s="200" t="s">
        <v>92</v>
      </c>
      <c r="AY253" s="17" t="s">
        <v>127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7" t="s">
        <v>90</v>
      </c>
      <c r="BK253" s="201">
        <f>ROUND(I253*H253,2)</f>
        <v>0</v>
      </c>
      <c r="BL253" s="17" t="s">
        <v>134</v>
      </c>
      <c r="BM253" s="200" t="s">
        <v>329</v>
      </c>
    </row>
    <row r="254" spans="1:65" s="2" customFormat="1" ht="19.5">
      <c r="A254" s="35"/>
      <c r="B254" s="36"/>
      <c r="C254" s="37"/>
      <c r="D254" s="202" t="s">
        <v>135</v>
      </c>
      <c r="E254" s="37"/>
      <c r="F254" s="203" t="s">
        <v>330</v>
      </c>
      <c r="G254" s="37"/>
      <c r="H254" s="37"/>
      <c r="I254" s="204"/>
      <c r="J254" s="37"/>
      <c r="K254" s="37"/>
      <c r="L254" s="40"/>
      <c r="M254" s="205"/>
      <c r="N254" s="206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7" t="s">
        <v>135</v>
      </c>
      <c r="AU254" s="17" t="s">
        <v>92</v>
      </c>
    </row>
    <row r="255" spans="1:65" s="13" customFormat="1" ht="11.25">
      <c r="B255" s="207"/>
      <c r="C255" s="208"/>
      <c r="D255" s="202" t="s">
        <v>147</v>
      </c>
      <c r="E255" s="209" t="s">
        <v>1</v>
      </c>
      <c r="F255" s="210" t="s">
        <v>331</v>
      </c>
      <c r="G255" s="208"/>
      <c r="H255" s="211">
        <v>4.7480000000000002</v>
      </c>
      <c r="I255" s="212"/>
      <c r="J255" s="208"/>
      <c r="K255" s="208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147</v>
      </c>
      <c r="AU255" s="217" t="s">
        <v>92</v>
      </c>
      <c r="AV255" s="13" t="s">
        <v>92</v>
      </c>
      <c r="AW255" s="13" t="s">
        <v>39</v>
      </c>
      <c r="AX255" s="13" t="s">
        <v>82</v>
      </c>
      <c r="AY255" s="217" t="s">
        <v>127</v>
      </c>
    </row>
    <row r="256" spans="1:65" s="13" customFormat="1" ht="11.25">
      <c r="B256" s="207"/>
      <c r="C256" s="208"/>
      <c r="D256" s="202" t="s">
        <v>147</v>
      </c>
      <c r="E256" s="209" t="s">
        <v>1</v>
      </c>
      <c r="F256" s="210" t="s">
        <v>332</v>
      </c>
      <c r="G256" s="208"/>
      <c r="H256" s="211">
        <v>4.7530000000000001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147</v>
      </c>
      <c r="AU256" s="217" t="s">
        <v>92</v>
      </c>
      <c r="AV256" s="13" t="s">
        <v>92</v>
      </c>
      <c r="AW256" s="13" t="s">
        <v>39</v>
      </c>
      <c r="AX256" s="13" t="s">
        <v>82</v>
      </c>
      <c r="AY256" s="217" t="s">
        <v>127</v>
      </c>
    </row>
    <row r="257" spans="1:65" s="14" customFormat="1" ht="11.25">
      <c r="B257" s="218"/>
      <c r="C257" s="219"/>
      <c r="D257" s="202" t="s">
        <v>147</v>
      </c>
      <c r="E257" s="220" t="s">
        <v>1</v>
      </c>
      <c r="F257" s="221" t="s">
        <v>149</v>
      </c>
      <c r="G257" s="219"/>
      <c r="H257" s="222">
        <v>9.5009999999999994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147</v>
      </c>
      <c r="AU257" s="228" t="s">
        <v>92</v>
      </c>
      <c r="AV257" s="14" t="s">
        <v>134</v>
      </c>
      <c r="AW257" s="14" t="s">
        <v>39</v>
      </c>
      <c r="AX257" s="14" t="s">
        <v>90</v>
      </c>
      <c r="AY257" s="228" t="s">
        <v>127</v>
      </c>
    </row>
    <row r="258" spans="1:65" s="2" customFormat="1" ht="24.2" customHeight="1">
      <c r="A258" s="35"/>
      <c r="B258" s="36"/>
      <c r="C258" s="188" t="s">
        <v>333</v>
      </c>
      <c r="D258" s="188" t="s">
        <v>130</v>
      </c>
      <c r="E258" s="189" t="s">
        <v>334</v>
      </c>
      <c r="F258" s="190" t="s">
        <v>335</v>
      </c>
      <c r="G258" s="191" t="s">
        <v>198</v>
      </c>
      <c r="H258" s="192">
        <v>9.9589999999999996</v>
      </c>
      <c r="I258" s="193"/>
      <c r="J258" s="194">
        <f>ROUND(I258*H258,2)</f>
        <v>0</v>
      </c>
      <c r="K258" s="195"/>
      <c r="L258" s="40"/>
      <c r="M258" s="196" t="s">
        <v>1</v>
      </c>
      <c r="N258" s="197" t="s">
        <v>47</v>
      </c>
      <c r="O258" s="72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0" t="s">
        <v>134</v>
      </c>
      <c r="AT258" s="200" t="s">
        <v>130</v>
      </c>
      <c r="AU258" s="200" t="s">
        <v>92</v>
      </c>
      <c r="AY258" s="17" t="s">
        <v>127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7" t="s">
        <v>90</v>
      </c>
      <c r="BK258" s="201">
        <f>ROUND(I258*H258,2)</f>
        <v>0</v>
      </c>
      <c r="BL258" s="17" t="s">
        <v>134</v>
      </c>
      <c r="BM258" s="200" t="s">
        <v>336</v>
      </c>
    </row>
    <row r="259" spans="1:65" s="2" customFormat="1" ht="19.5">
      <c r="A259" s="35"/>
      <c r="B259" s="36"/>
      <c r="C259" s="37"/>
      <c r="D259" s="202" t="s">
        <v>135</v>
      </c>
      <c r="E259" s="37"/>
      <c r="F259" s="203" t="s">
        <v>337</v>
      </c>
      <c r="G259" s="37"/>
      <c r="H259" s="37"/>
      <c r="I259" s="204"/>
      <c r="J259" s="37"/>
      <c r="K259" s="37"/>
      <c r="L259" s="40"/>
      <c r="M259" s="205"/>
      <c r="N259" s="206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7" t="s">
        <v>135</v>
      </c>
      <c r="AU259" s="17" t="s">
        <v>92</v>
      </c>
    </row>
    <row r="260" spans="1:65" s="13" customFormat="1" ht="11.25">
      <c r="B260" s="207"/>
      <c r="C260" s="208"/>
      <c r="D260" s="202" t="s">
        <v>147</v>
      </c>
      <c r="E260" s="209" t="s">
        <v>1</v>
      </c>
      <c r="F260" s="210" t="s">
        <v>338</v>
      </c>
      <c r="G260" s="208"/>
      <c r="H260" s="211">
        <v>5.4610000000000003</v>
      </c>
      <c r="I260" s="212"/>
      <c r="J260" s="208"/>
      <c r="K260" s="208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147</v>
      </c>
      <c r="AU260" s="217" t="s">
        <v>92</v>
      </c>
      <c r="AV260" s="13" t="s">
        <v>92</v>
      </c>
      <c r="AW260" s="13" t="s">
        <v>39</v>
      </c>
      <c r="AX260" s="13" t="s">
        <v>82</v>
      </c>
      <c r="AY260" s="217" t="s">
        <v>127</v>
      </c>
    </row>
    <row r="261" spans="1:65" s="13" customFormat="1" ht="11.25">
      <c r="B261" s="207"/>
      <c r="C261" s="208"/>
      <c r="D261" s="202" t="s">
        <v>147</v>
      </c>
      <c r="E261" s="209" t="s">
        <v>1</v>
      </c>
      <c r="F261" s="210" t="s">
        <v>339</v>
      </c>
      <c r="G261" s="208"/>
      <c r="H261" s="211">
        <v>4.4980000000000002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147</v>
      </c>
      <c r="AU261" s="217" t="s">
        <v>92</v>
      </c>
      <c r="AV261" s="13" t="s">
        <v>92</v>
      </c>
      <c r="AW261" s="13" t="s">
        <v>39</v>
      </c>
      <c r="AX261" s="13" t="s">
        <v>82</v>
      </c>
      <c r="AY261" s="217" t="s">
        <v>127</v>
      </c>
    </row>
    <row r="262" spans="1:65" s="14" customFormat="1" ht="11.25">
      <c r="B262" s="218"/>
      <c r="C262" s="219"/>
      <c r="D262" s="202" t="s">
        <v>147</v>
      </c>
      <c r="E262" s="220" t="s">
        <v>1</v>
      </c>
      <c r="F262" s="221" t="s">
        <v>149</v>
      </c>
      <c r="G262" s="219"/>
      <c r="H262" s="222">
        <v>9.9589999999999996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147</v>
      </c>
      <c r="AU262" s="228" t="s">
        <v>92</v>
      </c>
      <c r="AV262" s="14" t="s">
        <v>134</v>
      </c>
      <c r="AW262" s="14" t="s">
        <v>39</v>
      </c>
      <c r="AX262" s="14" t="s">
        <v>90</v>
      </c>
      <c r="AY262" s="228" t="s">
        <v>127</v>
      </c>
    </row>
    <row r="263" spans="1:65" s="2" customFormat="1" ht="16.5" customHeight="1">
      <c r="A263" s="35"/>
      <c r="B263" s="36"/>
      <c r="C263" s="243" t="s">
        <v>257</v>
      </c>
      <c r="D263" s="243" t="s">
        <v>239</v>
      </c>
      <c r="E263" s="244" t="s">
        <v>340</v>
      </c>
      <c r="F263" s="245" t="s">
        <v>341</v>
      </c>
      <c r="G263" s="246" t="s">
        <v>198</v>
      </c>
      <c r="H263" s="247">
        <v>85.8</v>
      </c>
      <c r="I263" s="248"/>
      <c r="J263" s="249">
        <f>ROUND(I263*H263,2)</f>
        <v>0</v>
      </c>
      <c r="K263" s="250"/>
      <c r="L263" s="251"/>
      <c r="M263" s="252" t="s">
        <v>1</v>
      </c>
      <c r="N263" s="253" t="s">
        <v>47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153</v>
      </c>
      <c r="AT263" s="200" t="s">
        <v>239</v>
      </c>
      <c r="AU263" s="200" t="s">
        <v>92</v>
      </c>
      <c r="AY263" s="17" t="s">
        <v>127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7" t="s">
        <v>90</v>
      </c>
      <c r="BK263" s="201">
        <f>ROUND(I263*H263,2)</f>
        <v>0</v>
      </c>
      <c r="BL263" s="17" t="s">
        <v>134</v>
      </c>
      <c r="BM263" s="200" t="s">
        <v>342</v>
      </c>
    </row>
    <row r="264" spans="1:65" s="2" customFormat="1" ht="11.25">
      <c r="A264" s="35"/>
      <c r="B264" s="36"/>
      <c r="C264" s="37"/>
      <c r="D264" s="202" t="s">
        <v>135</v>
      </c>
      <c r="E264" s="37"/>
      <c r="F264" s="203" t="s">
        <v>341</v>
      </c>
      <c r="G264" s="37"/>
      <c r="H264" s="37"/>
      <c r="I264" s="204"/>
      <c r="J264" s="37"/>
      <c r="K264" s="37"/>
      <c r="L264" s="40"/>
      <c r="M264" s="205"/>
      <c r="N264" s="206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7" t="s">
        <v>135</v>
      </c>
      <c r="AU264" s="17" t="s">
        <v>92</v>
      </c>
    </row>
    <row r="265" spans="1:65" s="13" customFormat="1" ht="11.25">
      <c r="B265" s="207"/>
      <c r="C265" s="208"/>
      <c r="D265" s="202" t="s">
        <v>147</v>
      </c>
      <c r="E265" s="209" t="s">
        <v>1</v>
      </c>
      <c r="F265" s="210" t="s">
        <v>343</v>
      </c>
      <c r="G265" s="208"/>
      <c r="H265" s="211">
        <v>44.2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147</v>
      </c>
      <c r="AU265" s="217" t="s">
        <v>92</v>
      </c>
      <c r="AV265" s="13" t="s">
        <v>92</v>
      </c>
      <c r="AW265" s="13" t="s">
        <v>39</v>
      </c>
      <c r="AX265" s="13" t="s">
        <v>82</v>
      </c>
      <c r="AY265" s="217" t="s">
        <v>127</v>
      </c>
    </row>
    <row r="266" spans="1:65" s="13" customFormat="1" ht="11.25">
      <c r="B266" s="207"/>
      <c r="C266" s="208"/>
      <c r="D266" s="202" t="s">
        <v>147</v>
      </c>
      <c r="E266" s="209" t="s">
        <v>1</v>
      </c>
      <c r="F266" s="210" t="s">
        <v>344</v>
      </c>
      <c r="G266" s="208"/>
      <c r="H266" s="211">
        <v>41.6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147</v>
      </c>
      <c r="AU266" s="217" t="s">
        <v>92</v>
      </c>
      <c r="AV266" s="13" t="s">
        <v>92</v>
      </c>
      <c r="AW266" s="13" t="s">
        <v>39</v>
      </c>
      <c r="AX266" s="13" t="s">
        <v>82</v>
      </c>
      <c r="AY266" s="217" t="s">
        <v>127</v>
      </c>
    </row>
    <row r="267" spans="1:65" s="14" customFormat="1" ht="11.25">
      <c r="B267" s="218"/>
      <c r="C267" s="219"/>
      <c r="D267" s="202" t="s">
        <v>147</v>
      </c>
      <c r="E267" s="220" t="s">
        <v>1</v>
      </c>
      <c r="F267" s="221" t="s">
        <v>149</v>
      </c>
      <c r="G267" s="219"/>
      <c r="H267" s="222">
        <v>85.8</v>
      </c>
      <c r="I267" s="223"/>
      <c r="J267" s="219"/>
      <c r="K267" s="219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147</v>
      </c>
      <c r="AU267" s="228" t="s">
        <v>92</v>
      </c>
      <c r="AV267" s="14" t="s">
        <v>134</v>
      </c>
      <c r="AW267" s="14" t="s">
        <v>39</v>
      </c>
      <c r="AX267" s="14" t="s">
        <v>90</v>
      </c>
      <c r="AY267" s="228" t="s">
        <v>127</v>
      </c>
    </row>
    <row r="268" spans="1:65" s="2" customFormat="1" ht="37.9" customHeight="1">
      <c r="A268" s="35"/>
      <c r="B268" s="36"/>
      <c r="C268" s="243" t="s">
        <v>345</v>
      </c>
      <c r="D268" s="243" t="s">
        <v>239</v>
      </c>
      <c r="E268" s="244" t="s">
        <v>346</v>
      </c>
      <c r="F268" s="245" t="s">
        <v>347</v>
      </c>
      <c r="G268" s="246" t="s">
        <v>324</v>
      </c>
      <c r="H268" s="247">
        <v>1</v>
      </c>
      <c r="I268" s="248"/>
      <c r="J268" s="249">
        <f>ROUND(I268*H268,2)</f>
        <v>0</v>
      </c>
      <c r="K268" s="250"/>
      <c r="L268" s="251"/>
      <c r="M268" s="252" t="s">
        <v>1</v>
      </c>
      <c r="N268" s="253" t="s">
        <v>47</v>
      </c>
      <c r="O268" s="72"/>
      <c r="P268" s="198">
        <f>O268*H268</f>
        <v>0</v>
      </c>
      <c r="Q268" s="198">
        <v>0.30399999999999999</v>
      </c>
      <c r="R268" s="198">
        <f>Q268*H268</f>
        <v>0.30399999999999999</v>
      </c>
      <c r="S268" s="198">
        <v>0</v>
      </c>
      <c r="T268" s="19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153</v>
      </c>
      <c r="AT268" s="200" t="s">
        <v>239</v>
      </c>
      <c r="AU268" s="200" t="s">
        <v>92</v>
      </c>
      <c r="AY268" s="17" t="s">
        <v>127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7" t="s">
        <v>90</v>
      </c>
      <c r="BK268" s="201">
        <f>ROUND(I268*H268,2)</f>
        <v>0</v>
      </c>
      <c r="BL268" s="17" t="s">
        <v>134</v>
      </c>
      <c r="BM268" s="200" t="s">
        <v>348</v>
      </c>
    </row>
    <row r="269" spans="1:65" s="2" customFormat="1" ht="19.5">
      <c r="A269" s="35"/>
      <c r="B269" s="36"/>
      <c r="C269" s="37"/>
      <c r="D269" s="202" t="s">
        <v>135</v>
      </c>
      <c r="E269" s="37"/>
      <c r="F269" s="203" t="s">
        <v>347</v>
      </c>
      <c r="G269" s="37"/>
      <c r="H269" s="37"/>
      <c r="I269" s="204"/>
      <c r="J269" s="37"/>
      <c r="K269" s="37"/>
      <c r="L269" s="40"/>
      <c r="M269" s="205"/>
      <c r="N269" s="206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7" t="s">
        <v>135</v>
      </c>
      <c r="AU269" s="17" t="s">
        <v>92</v>
      </c>
    </row>
    <row r="270" spans="1:65" s="13" customFormat="1" ht="11.25">
      <c r="B270" s="207"/>
      <c r="C270" s="208"/>
      <c r="D270" s="202" t="s">
        <v>147</v>
      </c>
      <c r="E270" s="209" t="s">
        <v>1</v>
      </c>
      <c r="F270" s="210" t="s">
        <v>349</v>
      </c>
      <c r="G270" s="208"/>
      <c r="H270" s="211">
        <v>1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147</v>
      </c>
      <c r="AU270" s="217" t="s">
        <v>92</v>
      </c>
      <c r="AV270" s="13" t="s">
        <v>92</v>
      </c>
      <c r="AW270" s="13" t="s">
        <v>39</v>
      </c>
      <c r="AX270" s="13" t="s">
        <v>82</v>
      </c>
      <c r="AY270" s="217" t="s">
        <v>127</v>
      </c>
    </row>
    <row r="271" spans="1:65" s="14" customFormat="1" ht="11.25">
      <c r="B271" s="218"/>
      <c r="C271" s="219"/>
      <c r="D271" s="202" t="s">
        <v>147</v>
      </c>
      <c r="E271" s="220" t="s">
        <v>1</v>
      </c>
      <c r="F271" s="221" t="s">
        <v>149</v>
      </c>
      <c r="G271" s="219"/>
      <c r="H271" s="222">
        <v>1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147</v>
      </c>
      <c r="AU271" s="228" t="s">
        <v>92</v>
      </c>
      <c r="AV271" s="14" t="s">
        <v>134</v>
      </c>
      <c r="AW271" s="14" t="s">
        <v>39</v>
      </c>
      <c r="AX271" s="14" t="s">
        <v>90</v>
      </c>
      <c r="AY271" s="228" t="s">
        <v>127</v>
      </c>
    </row>
    <row r="272" spans="1:65" s="2" customFormat="1" ht="24.2" customHeight="1">
      <c r="A272" s="35"/>
      <c r="B272" s="36"/>
      <c r="C272" s="188" t="s">
        <v>264</v>
      </c>
      <c r="D272" s="188" t="s">
        <v>130</v>
      </c>
      <c r="E272" s="189" t="s">
        <v>350</v>
      </c>
      <c r="F272" s="190" t="s">
        <v>351</v>
      </c>
      <c r="G272" s="191" t="s">
        <v>324</v>
      </c>
      <c r="H272" s="192">
        <v>116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47</v>
      </c>
      <c r="O272" s="72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134</v>
      </c>
      <c r="AT272" s="200" t="s">
        <v>130</v>
      </c>
      <c r="AU272" s="200" t="s">
        <v>92</v>
      </c>
      <c r="AY272" s="17" t="s">
        <v>127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7" t="s">
        <v>90</v>
      </c>
      <c r="BK272" s="201">
        <f>ROUND(I272*H272,2)</f>
        <v>0</v>
      </c>
      <c r="BL272" s="17" t="s">
        <v>134</v>
      </c>
      <c r="BM272" s="200" t="s">
        <v>352</v>
      </c>
    </row>
    <row r="273" spans="1:65" s="2" customFormat="1" ht="29.25">
      <c r="A273" s="35"/>
      <c r="B273" s="36"/>
      <c r="C273" s="37"/>
      <c r="D273" s="202" t="s">
        <v>135</v>
      </c>
      <c r="E273" s="37"/>
      <c r="F273" s="203" t="s">
        <v>353</v>
      </c>
      <c r="G273" s="37"/>
      <c r="H273" s="37"/>
      <c r="I273" s="204"/>
      <c r="J273" s="37"/>
      <c r="K273" s="37"/>
      <c r="L273" s="40"/>
      <c r="M273" s="205"/>
      <c r="N273" s="206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135</v>
      </c>
      <c r="AU273" s="17" t="s">
        <v>92</v>
      </c>
    </row>
    <row r="274" spans="1:65" s="13" customFormat="1" ht="11.25">
      <c r="B274" s="207"/>
      <c r="C274" s="208"/>
      <c r="D274" s="202" t="s">
        <v>147</v>
      </c>
      <c r="E274" s="209" t="s">
        <v>1</v>
      </c>
      <c r="F274" s="210" t="s">
        <v>354</v>
      </c>
      <c r="G274" s="208"/>
      <c r="H274" s="211">
        <v>68</v>
      </c>
      <c r="I274" s="212"/>
      <c r="J274" s="208"/>
      <c r="K274" s="208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147</v>
      </c>
      <c r="AU274" s="217" t="s">
        <v>92</v>
      </c>
      <c r="AV274" s="13" t="s">
        <v>92</v>
      </c>
      <c r="AW274" s="13" t="s">
        <v>39</v>
      </c>
      <c r="AX274" s="13" t="s">
        <v>82</v>
      </c>
      <c r="AY274" s="217" t="s">
        <v>127</v>
      </c>
    </row>
    <row r="275" spans="1:65" s="13" customFormat="1" ht="11.25">
      <c r="B275" s="207"/>
      <c r="C275" s="208"/>
      <c r="D275" s="202" t="s">
        <v>147</v>
      </c>
      <c r="E275" s="209" t="s">
        <v>1</v>
      </c>
      <c r="F275" s="210" t="s">
        <v>355</v>
      </c>
      <c r="G275" s="208"/>
      <c r="H275" s="211">
        <v>48</v>
      </c>
      <c r="I275" s="212"/>
      <c r="J275" s="208"/>
      <c r="K275" s="208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147</v>
      </c>
      <c r="AU275" s="217" t="s">
        <v>92</v>
      </c>
      <c r="AV275" s="13" t="s">
        <v>92</v>
      </c>
      <c r="AW275" s="13" t="s">
        <v>39</v>
      </c>
      <c r="AX275" s="13" t="s">
        <v>82</v>
      </c>
      <c r="AY275" s="217" t="s">
        <v>127</v>
      </c>
    </row>
    <row r="276" spans="1:65" s="14" customFormat="1" ht="11.25">
      <c r="B276" s="218"/>
      <c r="C276" s="219"/>
      <c r="D276" s="202" t="s">
        <v>147</v>
      </c>
      <c r="E276" s="220" t="s">
        <v>1</v>
      </c>
      <c r="F276" s="221" t="s">
        <v>149</v>
      </c>
      <c r="G276" s="219"/>
      <c r="H276" s="222">
        <v>116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147</v>
      </c>
      <c r="AU276" s="228" t="s">
        <v>92</v>
      </c>
      <c r="AV276" s="14" t="s">
        <v>134</v>
      </c>
      <c r="AW276" s="14" t="s">
        <v>39</v>
      </c>
      <c r="AX276" s="14" t="s">
        <v>90</v>
      </c>
      <c r="AY276" s="228" t="s">
        <v>127</v>
      </c>
    </row>
    <row r="277" spans="1:65" s="2" customFormat="1" ht="16.5" customHeight="1">
      <c r="A277" s="35"/>
      <c r="B277" s="36"/>
      <c r="C277" s="243" t="s">
        <v>356</v>
      </c>
      <c r="D277" s="243" t="s">
        <v>239</v>
      </c>
      <c r="E277" s="244" t="s">
        <v>357</v>
      </c>
      <c r="F277" s="245" t="s">
        <v>358</v>
      </c>
      <c r="G277" s="246" t="s">
        <v>324</v>
      </c>
      <c r="H277" s="247">
        <v>1</v>
      </c>
      <c r="I277" s="248"/>
      <c r="J277" s="249">
        <f>ROUND(I277*H277,2)</f>
        <v>0</v>
      </c>
      <c r="K277" s="250"/>
      <c r="L277" s="251"/>
      <c r="M277" s="252" t="s">
        <v>1</v>
      </c>
      <c r="N277" s="253" t="s">
        <v>47</v>
      </c>
      <c r="O277" s="72"/>
      <c r="P277" s="198">
        <f>O277*H277</f>
        <v>0</v>
      </c>
      <c r="Q277" s="198">
        <v>0</v>
      </c>
      <c r="R277" s="198">
        <f>Q277*H277</f>
        <v>0</v>
      </c>
      <c r="S277" s="198">
        <v>0</v>
      </c>
      <c r="T277" s="19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0" t="s">
        <v>153</v>
      </c>
      <c r="AT277" s="200" t="s">
        <v>239</v>
      </c>
      <c r="AU277" s="200" t="s">
        <v>92</v>
      </c>
      <c r="AY277" s="17" t="s">
        <v>127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7" t="s">
        <v>90</v>
      </c>
      <c r="BK277" s="201">
        <f>ROUND(I277*H277,2)</f>
        <v>0</v>
      </c>
      <c r="BL277" s="17" t="s">
        <v>134</v>
      </c>
      <c r="BM277" s="200" t="s">
        <v>359</v>
      </c>
    </row>
    <row r="278" spans="1:65" s="2" customFormat="1" ht="11.25">
      <c r="A278" s="35"/>
      <c r="B278" s="36"/>
      <c r="C278" s="37"/>
      <c r="D278" s="202" t="s">
        <v>135</v>
      </c>
      <c r="E278" s="37"/>
      <c r="F278" s="203" t="s">
        <v>358</v>
      </c>
      <c r="G278" s="37"/>
      <c r="H278" s="37"/>
      <c r="I278" s="204"/>
      <c r="J278" s="37"/>
      <c r="K278" s="37"/>
      <c r="L278" s="40"/>
      <c r="M278" s="205"/>
      <c r="N278" s="206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7" t="s">
        <v>135</v>
      </c>
      <c r="AU278" s="17" t="s">
        <v>92</v>
      </c>
    </row>
    <row r="279" spans="1:65" s="2" customFormat="1" ht="24.2" customHeight="1">
      <c r="A279" s="35"/>
      <c r="B279" s="36"/>
      <c r="C279" s="188" t="s">
        <v>269</v>
      </c>
      <c r="D279" s="188" t="s">
        <v>130</v>
      </c>
      <c r="E279" s="189" t="s">
        <v>360</v>
      </c>
      <c r="F279" s="190" t="s">
        <v>361</v>
      </c>
      <c r="G279" s="191" t="s">
        <v>198</v>
      </c>
      <c r="H279" s="192">
        <v>32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47</v>
      </c>
      <c r="O279" s="72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134</v>
      </c>
      <c r="AT279" s="200" t="s">
        <v>130</v>
      </c>
      <c r="AU279" s="200" t="s">
        <v>92</v>
      </c>
      <c r="AY279" s="17" t="s">
        <v>127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7" t="s">
        <v>90</v>
      </c>
      <c r="BK279" s="201">
        <f>ROUND(I279*H279,2)</f>
        <v>0</v>
      </c>
      <c r="BL279" s="17" t="s">
        <v>134</v>
      </c>
      <c r="BM279" s="200" t="s">
        <v>362</v>
      </c>
    </row>
    <row r="280" spans="1:65" s="2" customFormat="1" ht="11.25">
      <c r="A280" s="35"/>
      <c r="B280" s="36"/>
      <c r="C280" s="37"/>
      <c r="D280" s="202" t="s">
        <v>135</v>
      </c>
      <c r="E280" s="37"/>
      <c r="F280" s="203" t="s">
        <v>361</v>
      </c>
      <c r="G280" s="37"/>
      <c r="H280" s="37"/>
      <c r="I280" s="204"/>
      <c r="J280" s="37"/>
      <c r="K280" s="37"/>
      <c r="L280" s="40"/>
      <c r="M280" s="205"/>
      <c r="N280" s="206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7" t="s">
        <v>135</v>
      </c>
      <c r="AU280" s="17" t="s">
        <v>92</v>
      </c>
    </row>
    <row r="281" spans="1:65" s="13" customFormat="1" ht="22.5">
      <c r="B281" s="207"/>
      <c r="C281" s="208"/>
      <c r="D281" s="202" t="s">
        <v>147</v>
      </c>
      <c r="E281" s="209" t="s">
        <v>1</v>
      </c>
      <c r="F281" s="210" t="s">
        <v>363</v>
      </c>
      <c r="G281" s="208"/>
      <c r="H281" s="211">
        <v>21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147</v>
      </c>
      <c r="AU281" s="217" t="s">
        <v>92</v>
      </c>
      <c r="AV281" s="13" t="s">
        <v>92</v>
      </c>
      <c r="AW281" s="13" t="s">
        <v>39</v>
      </c>
      <c r="AX281" s="13" t="s">
        <v>82</v>
      </c>
      <c r="AY281" s="217" t="s">
        <v>127</v>
      </c>
    </row>
    <row r="282" spans="1:65" s="13" customFormat="1" ht="22.5">
      <c r="B282" s="207"/>
      <c r="C282" s="208"/>
      <c r="D282" s="202" t="s">
        <v>147</v>
      </c>
      <c r="E282" s="209" t="s">
        <v>1</v>
      </c>
      <c r="F282" s="210" t="s">
        <v>364</v>
      </c>
      <c r="G282" s="208"/>
      <c r="H282" s="211">
        <v>11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147</v>
      </c>
      <c r="AU282" s="217" t="s">
        <v>92</v>
      </c>
      <c r="AV282" s="13" t="s">
        <v>92</v>
      </c>
      <c r="AW282" s="13" t="s">
        <v>39</v>
      </c>
      <c r="AX282" s="13" t="s">
        <v>82</v>
      </c>
      <c r="AY282" s="217" t="s">
        <v>127</v>
      </c>
    </row>
    <row r="283" spans="1:65" s="14" customFormat="1" ht="11.25">
      <c r="B283" s="218"/>
      <c r="C283" s="219"/>
      <c r="D283" s="202" t="s">
        <v>147</v>
      </c>
      <c r="E283" s="220" t="s">
        <v>1</v>
      </c>
      <c r="F283" s="221" t="s">
        <v>149</v>
      </c>
      <c r="G283" s="219"/>
      <c r="H283" s="222">
        <v>32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147</v>
      </c>
      <c r="AU283" s="228" t="s">
        <v>92</v>
      </c>
      <c r="AV283" s="14" t="s">
        <v>134</v>
      </c>
      <c r="AW283" s="14" t="s">
        <v>39</v>
      </c>
      <c r="AX283" s="14" t="s">
        <v>90</v>
      </c>
      <c r="AY283" s="228" t="s">
        <v>127</v>
      </c>
    </row>
    <row r="284" spans="1:65" s="2" customFormat="1" ht="24.2" customHeight="1">
      <c r="A284" s="35"/>
      <c r="B284" s="36"/>
      <c r="C284" s="188" t="s">
        <v>365</v>
      </c>
      <c r="D284" s="188" t="s">
        <v>130</v>
      </c>
      <c r="E284" s="189" t="s">
        <v>366</v>
      </c>
      <c r="F284" s="190" t="s">
        <v>367</v>
      </c>
      <c r="G284" s="191" t="s">
        <v>198</v>
      </c>
      <c r="H284" s="192">
        <v>22.744</v>
      </c>
      <c r="I284" s="193"/>
      <c r="J284" s="194">
        <f>ROUND(I284*H284,2)</f>
        <v>0</v>
      </c>
      <c r="K284" s="195"/>
      <c r="L284" s="40"/>
      <c r="M284" s="196" t="s">
        <v>1</v>
      </c>
      <c r="N284" s="197" t="s">
        <v>47</v>
      </c>
      <c r="O284" s="72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134</v>
      </c>
      <c r="AT284" s="200" t="s">
        <v>130</v>
      </c>
      <c r="AU284" s="200" t="s">
        <v>92</v>
      </c>
      <c r="AY284" s="17" t="s">
        <v>127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7" t="s">
        <v>90</v>
      </c>
      <c r="BK284" s="201">
        <f>ROUND(I284*H284,2)</f>
        <v>0</v>
      </c>
      <c r="BL284" s="17" t="s">
        <v>134</v>
      </c>
      <c r="BM284" s="200" t="s">
        <v>368</v>
      </c>
    </row>
    <row r="285" spans="1:65" s="2" customFormat="1" ht="19.5">
      <c r="A285" s="35"/>
      <c r="B285" s="36"/>
      <c r="C285" s="37"/>
      <c r="D285" s="202" t="s">
        <v>135</v>
      </c>
      <c r="E285" s="37"/>
      <c r="F285" s="203" t="s">
        <v>369</v>
      </c>
      <c r="G285" s="37"/>
      <c r="H285" s="37"/>
      <c r="I285" s="204"/>
      <c r="J285" s="37"/>
      <c r="K285" s="37"/>
      <c r="L285" s="40"/>
      <c r="M285" s="205"/>
      <c r="N285" s="206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7" t="s">
        <v>135</v>
      </c>
      <c r="AU285" s="17" t="s">
        <v>92</v>
      </c>
    </row>
    <row r="286" spans="1:65" s="13" customFormat="1" ht="11.25">
      <c r="B286" s="207"/>
      <c r="C286" s="208"/>
      <c r="D286" s="202" t="s">
        <v>147</v>
      </c>
      <c r="E286" s="209" t="s">
        <v>1</v>
      </c>
      <c r="F286" s="210" t="s">
        <v>370</v>
      </c>
      <c r="G286" s="208"/>
      <c r="H286" s="211">
        <v>11.2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147</v>
      </c>
      <c r="AU286" s="217" t="s">
        <v>92</v>
      </c>
      <c r="AV286" s="13" t="s">
        <v>92</v>
      </c>
      <c r="AW286" s="13" t="s">
        <v>39</v>
      </c>
      <c r="AX286" s="13" t="s">
        <v>82</v>
      </c>
      <c r="AY286" s="217" t="s">
        <v>127</v>
      </c>
    </row>
    <row r="287" spans="1:65" s="13" customFormat="1" ht="11.25">
      <c r="B287" s="207"/>
      <c r="C287" s="208"/>
      <c r="D287" s="202" t="s">
        <v>147</v>
      </c>
      <c r="E287" s="209" t="s">
        <v>1</v>
      </c>
      <c r="F287" s="210" t="s">
        <v>371</v>
      </c>
      <c r="G287" s="208"/>
      <c r="H287" s="211">
        <v>11.544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147</v>
      </c>
      <c r="AU287" s="217" t="s">
        <v>92</v>
      </c>
      <c r="AV287" s="13" t="s">
        <v>92</v>
      </c>
      <c r="AW287" s="13" t="s">
        <v>39</v>
      </c>
      <c r="AX287" s="13" t="s">
        <v>82</v>
      </c>
      <c r="AY287" s="217" t="s">
        <v>127</v>
      </c>
    </row>
    <row r="288" spans="1:65" s="14" customFormat="1" ht="11.25">
      <c r="B288" s="218"/>
      <c r="C288" s="219"/>
      <c r="D288" s="202" t="s">
        <v>147</v>
      </c>
      <c r="E288" s="220" t="s">
        <v>1</v>
      </c>
      <c r="F288" s="221" t="s">
        <v>149</v>
      </c>
      <c r="G288" s="219"/>
      <c r="H288" s="222">
        <v>22.744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147</v>
      </c>
      <c r="AU288" s="228" t="s">
        <v>92</v>
      </c>
      <c r="AV288" s="14" t="s">
        <v>134</v>
      </c>
      <c r="AW288" s="14" t="s">
        <v>39</v>
      </c>
      <c r="AX288" s="14" t="s">
        <v>90</v>
      </c>
      <c r="AY288" s="228" t="s">
        <v>127</v>
      </c>
    </row>
    <row r="289" spans="1:65" s="2" customFormat="1" ht="16.5" customHeight="1">
      <c r="A289" s="35"/>
      <c r="B289" s="36"/>
      <c r="C289" s="188" t="s">
        <v>273</v>
      </c>
      <c r="D289" s="188" t="s">
        <v>130</v>
      </c>
      <c r="E289" s="189" t="s">
        <v>372</v>
      </c>
      <c r="F289" s="190" t="s">
        <v>373</v>
      </c>
      <c r="G289" s="191" t="s">
        <v>324</v>
      </c>
      <c r="H289" s="192">
        <v>2</v>
      </c>
      <c r="I289" s="193"/>
      <c r="J289" s="194">
        <f>ROUND(I289*H289,2)</f>
        <v>0</v>
      </c>
      <c r="K289" s="195"/>
      <c r="L289" s="40"/>
      <c r="M289" s="196" t="s">
        <v>1</v>
      </c>
      <c r="N289" s="197" t="s">
        <v>47</v>
      </c>
      <c r="O289" s="72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0" t="s">
        <v>134</v>
      </c>
      <c r="AT289" s="200" t="s">
        <v>130</v>
      </c>
      <c r="AU289" s="200" t="s">
        <v>92</v>
      </c>
      <c r="AY289" s="17" t="s">
        <v>127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7" t="s">
        <v>90</v>
      </c>
      <c r="BK289" s="201">
        <f>ROUND(I289*H289,2)</f>
        <v>0</v>
      </c>
      <c r="BL289" s="17" t="s">
        <v>134</v>
      </c>
      <c r="BM289" s="200" t="s">
        <v>374</v>
      </c>
    </row>
    <row r="290" spans="1:65" s="2" customFormat="1" ht="11.25">
      <c r="A290" s="35"/>
      <c r="B290" s="36"/>
      <c r="C290" s="37"/>
      <c r="D290" s="202" t="s">
        <v>135</v>
      </c>
      <c r="E290" s="37"/>
      <c r="F290" s="203" t="s">
        <v>373</v>
      </c>
      <c r="G290" s="37"/>
      <c r="H290" s="37"/>
      <c r="I290" s="204"/>
      <c r="J290" s="37"/>
      <c r="K290" s="37"/>
      <c r="L290" s="40"/>
      <c r="M290" s="205"/>
      <c r="N290" s="206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7" t="s">
        <v>135</v>
      </c>
      <c r="AU290" s="17" t="s">
        <v>92</v>
      </c>
    </row>
    <row r="291" spans="1:65" s="2" customFormat="1" ht="24.2" customHeight="1">
      <c r="A291" s="35"/>
      <c r="B291" s="36"/>
      <c r="C291" s="188" t="s">
        <v>375</v>
      </c>
      <c r="D291" s="188" t="s">
        <v>130</v>
      </c>
      <c r="E291" s="189" t="s">
        <v>376</v>
      </c>
      <c r="F291" s="190" t="s">
        <v>377</v>
      </c>
      <c r="G291" s="191" t="s">
        <v>324</v>
      </c>
      <c r="H291" s="192">
        <v>4</v>
      </c>
      <c r="I291" s="193"/>
      <c r="J291" s="194">
        <f>ROUND(I291*H291,2)</f>
        <v>0</v>
      </c>
      <c r="K291" s="195"/>
      <c r="L291" s="40"/>
      <c r="M291" s="196" t="s">
        <v>1</v>
      </c>
      <c r="N291" s="197" t="s">
        <v>47</v>
      </c>
      <c r="O291" s="72"/>
      <c r="P291" s="198">
        <f>O291*H291</f>
        <v>0</v>
      </c>
      <c r="Q291" s="198">
        <v>0</v>
      </c>
      <c r="R291" s="198">
        <f>Q291*H291</f>
        <v>0</v>
      </c>
      <c r="S291" s="198">
        <v>0</v>
      </c>
      <c r="T291" s="19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0" t="s">
        <v>134</v>
      </c>
      <c r="AT291" s="200" t="s">
        <v>130</v>
      </c>
      <c r="AU291" s="200" t="s">
        <v>92</v>
      </c>
      <c r="AY291" s="17" t="s">
        <v>127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7" t="s">
        <v>90</v>
      </c>
      <c r="BK291" s="201">
        <f>ROUND(I291*H291,2)</f>
        <v>0</v>
      </c>
      <c r="BL291" s="17" t="s">
        <v>134</v>
      </c>
      <c r="BM291" s="200" t="s">
        <v>378</v>
      </c>
    </row>
    <row r="292" spans="1:65" s="2" customFormat="1" ht="19.5">
      <c r="A292" s="35"/>
      <c r="B292" s="36"/>
      <c r="C292" s="37"/>
      <c r="D292" s="202" t="s">
        <v>135</v>
      </c>
      <c r="E292" s="37"/>
      <c r="F292" s="203" t="s">
        <v>377</v>
      </c>
      <c r="G292" s="37"/>
      <c r="H292" s="37"/>
      <c r="I292" s="204"/>
      <c r="J292" s="37"/>
      <c r="K292" s="37"/>
      <c r="L292" s="40"/>
      <c r="M292" s="205"/>
      <c r="N292" s="206"/>
      <c r="O292" s="72"/>
      <c r="P292" s="72"/>
      <c r="Q292" s="72"/>
      <c r="R292" s="72"/>
      <c r="S292" s="72"/>
      <c r="T292" s="73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7" t="s">
        <v>135</v>
      </c>
      <c r="AU292" s="17" t="s">
        <v>92</v>
      </c>
    </row>
    <row r="293" spans="1:65" s="2" customFormat="1" ht="24.2" customHeight="1">
      <c r="A293" s="35"/>
      <c r="B293" s="36"/>
      <c r="C293" s="243" t="s">
        <v>279</v>
      </c>
      <c r="D293" s="243" t="s">
        <v>239</v>
      </c>
      <c r="E293" s="244" t="s">
        <v>379</v>
      </c>
      <c r="F293" s="245" t="s">
        <v>380</v>
      </c>
      <c r="G293" s="246" t="s">
        <v>324</v>
      </c>
      <c r="H293" s="247">
        <v>4</v>
      </c>
      <c r="I293" s="248"/>
      <c r="J293" s="249">
        <f>ROUND(I293*H293,2)</f>
        <v>0</v>
      </c>
      <c r="K293" s="250"/>
      <c r="L293" s="251"/>
      <c r="M293" s="252" t="s">
        <v>1</v>
      </c>
      <c r="N293" s="253" t="s">
        <v>47</v>
      </c>
      <c r="O293" s="72"/>
      <c r="P293" s="198">
        <f>O293*H293</f>
        <v>0</v>
      </c>
      <c r="Q293" s="198">
        <v>0</v>
      </c>
      <c r="R293" s="198">
        <f>Q293*H293</f>
        <v>0</v>
      </c>
      <c r="S293" s="198">
        <v>0</v>
      </c>
      <c r="T293" s="19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0" t="s">
        <v>153</v>
      </c>
      <c r="AT293" s="200" t="s">
        <v>239</v>
      </c>
      <c r="AU293" s="200" t="s">
        <v>92</v>
      </c>
      <c r="AY293" s="17" t="s">
        <v>127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17" t="s">
        <v>90</v>
      </c>
      <c r="BK293" s="201">
        <f>ROUND(I293*H293,2)</f>
        <v>0</v>
      </c>
      <c r="BL293" s="17" t="s">
        <v>134</v>
      </c>
      <c r="BM293" s="200" t="s">
        <v>381</v>
      </c>
    </row>
    <row r="294" spans="1:65" s="2" customFormat="1" ht="11.25">
      <c r="A294" s="35"/>
      <c r="B294" s="36"/>
      <c r="C294" s="37"/>
      <c r="D294" s="202" t="s">
        <v>135</v>
      </c>
      <c r="E294" s="37"/>
      <c r="F294" s="203" t="s">
        <v>380</v>
      </c>
      <c r="G294" s="37"/>
      <c r="H294" s="37"/>
      <c r="I294" s="204"/>
      <c r="J294" s="37"/>
      <c r="K294" s="37"/>
      <c r="L294" s="40"/>
      <c r="M294" s="205"/>
      <c r="N294" s="206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7" t="s">
        <v>135</v>
      </c>
      <c r="AU294" s="17" t="s">
        <v>92</v>
      </c>
    </row>
    <row r="295" spans="1:65" s="2" customFormat="1" ht="24.2" customHeight="1">
      <c r="A295" s="35"/>
      <c r="B295" s="36"/>
      <c r="C295" s="188" t="s">
        <v>382</v>
      </c>
      <c r="D295" s="188" t="s">
        <v>130</v>
      </c>
      <c r="E295" s="189" t="s">
        <v>383</v>
      </c>
      <c r="F295" s="190" t="s">
        <v>384</v>
      </c>
      <c r="G295" s="191" t="s">
        <v>324</v>
      </c>
      <c r="H295" s="192">
        <v>4</v>
      </c>
      <c r="I295" s="193"/>
      <c r="J295" s="194">
        <f>ROUND(I295*H295,2)</f>
        <v>0</v>
      </c>
      <c r="K295" s="195"/>
      <c r="L295" s="40"/>
      <c r="M295" s="196" t="s">
        <v>1</v>
      </c>
      <c r="N295" s="197" t="s">
        <v>47</v>
      </c>
      <c r="O295" s="72"/>
      <c r="P295" s="198">
        <f>O295*H295</f>
        <v>0</v>
      </c>
      <c r="Q295" s="198">
        <v>0</v>
      </c>
      <c r="R295" s="198">
        <f>Q295*H295</f>
        <v>0</v>
      </c>
      <c r="S295" s="198">
        <v>0</v>
      </c>
      <c r="T295" s="19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0" t="s">
        <v>134</v>
      </c>
      <c r="AT295" s="200" t="s">
        <v>130</v>
      </c>
      <c r="AU295" s="200" t="s">
        <v>92</v>
      </c>
      <c r="AY295" s="17" t="s">
        <v>127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7" t="s">
        <v>90</v>
      </c>
      <c r="BK295" s="201">
        <f>ROUND(I295*H295,2)</f>
        <v>0</v>
      </c>
      <c r="BL295" s="17" t="s">
        <v>134</v>
      </c>
      <c r="BM295" s="200" t="s">
        <v>385</v>
      </c>
    </row>
    <row r="296" spans="1:65" s="2" customFormat="1" ht="19.5">
      <c r="A296" s="35"/>
      <c r="B296" s="36"/>
      <c r="C296" s="37"/>
      <c r="D296" s="202" t="s">
        <v>135</v>
      </c>
      <c r="E296" s="37"/>
      <c r="F296" s="203" t="s">
        <v>384</v>
      </c>
      <c r="G296" s="37"/>
      <c r="H296" s="37"/>
      <c r="I296" s="204"/>
      <c r="J296" s="37"/>
      <c r="K296" s="37"/>
      <c r="L296" s="40"/>
      <c r="M296" s="205"/>
      <c r="N296" s="206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7" t="s">
        <v>135</v>
      </c>
      <c r="AU296" s="17" t="s">
        <v>92</v>
      </c>
    </row>
    <row r="297" spans="1:65" s="2" customFormat="1" ht="24.2" customHeight="1">
      <c r="A297" s="35"/>
      <c r="B297" s="36"/>
      <c r="C297" s="243" t="s">
        <v>285</v>
      </c>
      <c r="D297" s="243" t="s">
        <v>239</v>
      </c>
      <c r="E297" s="244" t="s">
        <v>386</v>
      </c>
      <c r="F297" s="245" t="s">
        <v>387</v>
      </c>
      <c r="G297" s="246" t="s">
        <v>324</v>
      </c>
      <c r="H297" s="247">
        <v>4</v>
      </c>
      <c r="I297" s="248"/>
      <c r="J297" s="249">
        <f>ROUND(I297*H297,2)</f>
        <v>0</v>
      </c>
      <c r="K297" s="250"/>
      <c r="L297" s="251"/>
      <c r="M297" s="252" t="s">
        <v>1</v>
      </c>
      <c r="N297" s="253" t="s">
        <v>47</v>
      </c>
      <c r="O297" s="72"/>
      <c r="P297" s="198">
        <f>O297*H297</f>
        <v>0</v>
      </c>
      <c r="Q297" s="198">
        <v>0</v>
      </c>
      <c r="R297" s="198">
        <f>Q297*H297</f>
        <v>0</v>
      </c>
      <c r="S297" s="198">
        <v>0</v>
      </c>
      <c r="T297" s="19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0" t="s">
        <v>153</v>
      </c>
      <c r="AT297" s="200" t="s">
        <v>239</v>
      </c>
      <c r="AU297" s="200" t="s">
        <v>92</v>
      </c>
      <c r="AY297" s="17" t="s">
        <v>127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17" t="s">
        <v>90</v>
      </c>
      <c r="BK297" s="201">
        <f>ROUND(I297*H297,2)</f>
        <v>0</v>
      </c>
      <c r="BL297" s="17" t="s">
        <v>134</v>
      </c>
      <c r="BM297" s="200" t="s">
        <v>388</v>
      </c>
    </row>
    <row r="298" spans="1:65" s="2" customFormat="1" ht="11.25">
      <c r="A298" s="35"/>
      <c r="B298" s="36"/>
      <c r="C298" s="37"/>
      <c r="D298" s="202" t="s">
        <v>135</v>
      </c>
      <c r="E298" s="37"/>
      <c r="F298" s="203" t="s">
        <v>387</v>
      </c>
      <c r="G298" s="37"/>
      <c r="H298" s="37"/>
      <c r="I298" s="204"/>
      <c r="J298" s="37"/>
      <c r="K298" s="37"/>
      <c r="L298" s="40"/>
      <c r="M298" s="205"/>
      <c r="N298" s="206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7" t="s">
        <v>135</v>
      </c>
      <c r="AU298" s="17" t="s">
        <v>92</v>
      </c>
    </row>
    <row r="299" spans="1:65" s="2" customFormat="1" ht="24.2" customHeight="1">
      <c r="A299" s="35"/>
      <c r="B299" s="36"/>
      <c r="C299" s="188" t="s">
        <v>389</v>
      </c>
      <c r="D299" s="188" t="s">
        <v>130</v>
      </c>
      <c r="E299" s="189" t="s">
        <v>390</v>
      </c>
      <c r="F299" s="190" t="s">
        <v>391</v>
      </c>
      <c r="G299" s="191" t="s">
        <v>324</v>
      </c>
      <c r="H299" s="192">
        <v>2</v>
      </c>
      <c r="I299" s="193"/>
      <c r="J299" s="194">
        <f>ROUND(I299*H299,2)</f>
        <v>0</v>
      </c>
      <c r="K299" s="195"/>
      <c r="L299" s="40"/>
      <c r="M299" s="196" t="s">
        <v>1</v>
      </c>
      <c r="N299" s="197" t="s">
        <v>47</v>
      </c>
      <c r="O299" s="72"/>
      <c r="P299" s="198">
        <f>O299*H299</f>
        <v>0</v>
      </c>
      <c r="Q299" s="198">
        <v>0</v>
      </c>
      <c r="R299" s="198">
        <f>Q299*H299</f>
        <v>0</v>
      </c>
      <c r="S299" s="198">
        <v>0</v>
      </c>
      <c r="T299" s="19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0" t="s">
        <v>134</v>
      </c>
      <c r="AT299" s="200" t="s">
        <v>130</v>
      </c>
      <c r="AU299" s="200" t="s">
        <v>92</v>
      </c>
      <c r="AY299" s="17" t="s">
        <v>127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7" t="s">
        <v>90</v>
      </c>
      <c r="BK299" s="201">
        <f>ROUND(I299*H299,2)</f>
        <v>0</v>
      </c>
      <c r="BL299" s="17" t="s">
        <v>134</v>
      </c>
      <c r="BM299" s="200" t="s">
        <v>392</v>
      </c>
    </row>
    <row r="300" spans="1:65" s="2" customFormat="1" ht="11.25">
      <c r="A300" s="35"/>
      <c r="B300" s="36"/>
      <c r="C300" s="37"/>
      <c r="D300" s="202" t="s">
        <v>135</v>
      </c>
      <c r="E300" s="37"/>
      <c r="F300" s="203" t="s">
        <v>391</v>
      </c>
      <c r="G300" s="37"/>
      <c r="H300" s="37"/>
      <c r="I300" s="204"/>
      <c r="J300" s="37"/>
      <c r="K300" s="37"/>
      <c r="L300" s="40"/>
      <c r="M300" s="205"/>
      <c r="N300" s="206"/>
      <c r="O300" s="72"/>
      <c r="P300" s="72"/>
      <c r="Q300" s="72"/>
      <c r="R300" s="72"/>
      <c r="S300" s="72"/>
      <c r="T300" s="73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7" t="s">
        <v>135</v>
      </c>
      <c r="AU300" s="17" t="s">
        <v>92</v>
      </c>
    </row>
    <row r="301" spans="1:65" s="13" customFormat="1" ht="11.25">
      <c r="B301" s="207"/>
      <c r="C301" s="208"/>
      <c r="D301" s="202" t="s">
        <v>147</v>
      </c>
      <c r="E301" s="209" t="s">
        <v>1</v>
      </c>
      <c r="F301" s="210" t="s">
        <v>393</v>
      </c>
      <c r="G301" s="208"/>
      <c r="H301" s="211">
        <v>2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147</v>
      </c>
      <c r="AU301" s="217" t="s">
        <v>92</v>
      </c>
      <c r="AV301" s="13" t="s">
        <v>92</v>
      </c>
      <c r="AW301" s="13" t="s">
        <v>39</v>
      </c>
      <c r="AX301" s="13" t="s">
        <v>82</v>
      </c>
      <c r="AY301" s="217" t="s">
        <v>127</v>
      </c>
    </row>
    <row r="302" spans="1:65" s="14" customFormat="1" ht="11.25">
      <c r="B302" s="218"/>
      <c r="C302" s="219"/>
      <c r="D302" s="202" t="s">
        <v>147</v>
      </c>
      <c r="E302" s="220" t="s">
        <v>1</v>
      </c>
      <c r="F302" s="221" t="s">
        <v>149</v>
      </c>
      <c r="G302" s="219"/>
      <c r="H302" s="222">
        <v>2</v>
      </c>
      <c r="I302" s="223"/>
      <c r="J302" s="219"/>
      <c r="K302" s="219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147</v>
      </c>
      <c r="AU302" s="228" t="s">
        <v>92</v>
      </c>
      <c r="AV302" s="14" t="s">
        <v>134</v>
      </c>
      <c r="AW302" s="14" t="s">
        <v>39</v>
      </c>
      <c r="AX302" s="14" t="s">
        <v>90</v>
      </c>
      <c r="AY302" s="228" t="s">
        <v>127</v>
      </c>
    </row>
    <row r="303" spans="1:65" s="2" customFormat="1" ht="24.2" customHeight="1">
      <c r="A303" s="35"/>
      <c r="B303" s="36"/>
      <c r="C303" s="243" t="s">
        <v>290</v>
      </c>
      <c r="D303" s="243" t="s">
        <v>239</v>
      </c>
      <c r="E303" s="244" t="s">
        <v>394</v>
      </c>
      <c r="F303" s="245" t="s">
        <v>395</v>
      </c>
      <c r="G303" s="246" t="s">
        <v>324</v>
      </c>
      <c r="H303" s="247">
        <v>2</v>
      </c>
      <c r="I303" s="248"/>
      <c r="J303" s="249">
        <f>ROUND(I303*H303,2)</f>
        <v>0</v>
      </c>
      <c r="K303" s="250"/>
      <c r="L303" s="251"/>
      <c r="M303" s="252" t="s">
        <v>1</v>
      </c>
      <c r="N303" s="253" t="s">
        <v>47</v>
      </c>
      <c r="O303" s="72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153</v>
      </c>
      <c r="AT303" s="200" t="s">
        <v>239</v>
      </c>
      <c r="AU303" s="200" t="s">
        <v>92</v>
      </c>
      <c r="AY303" s="17" t="s">
        <v>127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7" t="s">
        <v>90</v>
      </c>
      <c r="BK303" s="201">
        <f>ROUND(I303*H303,2)</f>
        <v>0</v>
      </c>
      <c r="BL303" s="17" t="s">
        <v>134</v>
      </c>
      <c r="BM303" s="200" t="s">
        <v>396</v>
      </c>
    </row>
    <row r="304" spans="1:65" s="2" customFormat="1" ht="11.25">
      <c r="A304" s="35"/>
      <c r="B304" s="36"/>
      <c r="C304" s="37"/>
      <c r="D304" s="202" t="s">
        <v>135</v>
      </c>
      <c r="E304" s="37"/>
      <c r="F304" s="203" t="s">
        <v>395</v>
      </c>
      <c r="G304" s="37"/>
      <c r="H304" s="37"/>
      <c r="I304" s="204"/>
      <c r="J304" s="37"/>
      <c r="K304" s="37"/>
      <c r="L304" s="40"/>
      <c r="M304" s="205"/>
      <c r="N304" s="206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7" t="s">
        <v>135</v>
      </c>
      <c r="AU304" s="17" t="s">
        <v>92</v>
      </c>
    </row>
    <row r="305" spans="1:65" s="2" customFormat="1" ht="24.2" customHeight="1">
      <c r="A305" s="35"/>
      <c r="B305" s="36"/>
      <c r="C305" s="188" t="s">
        <v>397</v>
      </c>
      <c r="D305" s="188" t="s">
        <v>130</v>
      </c>
      <c r="E305" s="189" t="s">
        <v>398</v>
      </c>
      <c r="F305" s="190" t="s">
        <v>399</v>
      </c>
      <c r="G305" s="191" t="s">
        <v>324</v>
      </c>
      <c r="H305" s="192">
        <v>6</v>
      </c>
      <c r="I305" s="193"/>
      <c r="J305" s="194">
        <f>ROUND(I305*H305,2)</f>
        <v>0</v>
      </c>
      <c r="K305" s="195"/>
      <c r="L305" s="40"/>
      <c r="M305" s="196" t="s">
        <v>1</v>
      </c>
      <c r="N305" s="197" t="s">
        <v>47</v>
      </c>
      <c r="O305" s="72"/>
      <c r="P305" s="198">
        <f>O305*H305</f>
        <v>0</v>
      </c>
      <c r="Q305" s="198">
        <v>0</v>
      </c>
      <c r="R305" s="198">
        <f>Q305*H305</f>
        <v>0</v>
      </c>
      <c r="S305" s="198">
        <v>0</v>
      </c>
      <c r="T305" s="19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0" t="s">
        <v>134</v>
      </c>
      <c r="AT305" s="200" t="s">
        <v>130</v>
      </c>
      <c r="AU305" s="200" t="s">
        <v>92</v>
      </c>
      <c r="AY305" s="17" t="s">
        <v>127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7" t="s">
        <v>90</v>
      </c>
      <c r="BK305" s="201">
        <f>ROUND(I305*H305,2)</f>
        <v>0</v>
      </c>
      <c r="BL305" s="17" t="s">
        <v>134</v>
      </c>
      <c r="BM305" s="200" t="s">
        <v>400</v>
      </c>
    </row>
    <row r="306" spans="1:65" s="2" customFormat="1" ht="11.25">
      <c r="A306" s="35"/>
      <c r="B306" s="36"/>
      <c r="C306" s="37"/>
      <c r="D306" s="202" t="s">
        <v>135</v>
      </c>
      <c r="E306" s="37"/>
      <c r="F306" s="203" t="s">
        <v>399</v>
      </c>
      <c r="G306" s="37"/>
      <c r="H306" s="37"/>
      <c r="I306" s="204"/>
      <c r="J306" s="37"/>
      <c r="K306" s="37"/>
      <c r="L306" s="40"/>
      <c r="M306" s="205"/>
      <c r="N306" s="206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7" t="s">
        <v>135</v>
      </c>
      <c r="AU306" s="17" t="s">
        <v>92</v>
      </c>
    </row>
    <row r="307" spans="1:65" s="13" customFormat="1" ht="22.5">
      <c r="B307" s="207"/>
      <c r="C307" s="208"/>
      <c r="D307" s="202" t="s">
        <v>147</v>
      </c>
      <c r="E307" s="209" t="s">
        <v>1</v>
      </c>
      <c r="F307" s="210" t="s">
        <v>401</v>
      </c>
      <c r="G307" s="208"/>
      <c r="H307" s="211">
        <v>4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147</v>
      </c>
      <c r="AU307" s="217" t="s">
        <v>92</v>
      </c>
      <c r="AV307" s="13" t="s">
        <v>92</v>
      </c>
      <c r="AW307" s="13" t="s">
        <v>39</v>
      </c>
      <c r="AX307" s="13" t="s">
        <v>82</v>
      </c>
      <c r="AY307" s="217" t="s">
        <v>127</v>
      </c>
    </row>
    <row r="308" spans="1:65" s="13" customFormat="1" ht="11.25">
      <c r="B308" s="207"/>
      <c r="C308" s="208"/>
      <c r="D308" s="202" t="s">
        <v>147</v>
      </c>
      <c r="E308" s="209" t="s">
        <v>1</v>
      </c>
      <c r="F308" s="210" t="s">
        <v>402</v>
      </c>
      <c r="G308" s="208"/>
      <c r="H308" s="211">
        <v>2</v>
      </c>
      <c r="I308" s="212"/>
      <c r="J308" s="208"/>
      <c r="K308" s="208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147</v>
      </c>
      <c r="AU308" s="217" t="s">
        <v>92</v>
      </c>
      <c r="AV308" s="13" t="s">
        <v>92</v>
      </c>
      <c r="AW308" s="13" t="s">
        <v>39</v>
      </c>
      <c r="AX308" s="13" t="s">
        <v>82</v>
      </c>
      <c r="AY308" s="217" t="s">
        <v>127</v>
      </c>
    </row>
    <row r="309" spans="1:65" s="14" customFormat="1" ht="11.25">
      <c r="B309" s="218"/>
      <c r="C309" s="219"/>
      <c r="D309" s="202" t="s">
        <v>147</v>
      </c>
      <c r="E309" s="220" t="s">
        <v>1</v>
      </c>
      <c r="F309" s="221" t="s">
        <v>149</v>
      </c>
      <c r="G309" s="219"/>
      <c r="H309" s="222">
        <v>6</v>
      </c>
      <c r="I309" s="223"/>
      <c r="J309" s="219"/>
      <c r="K309" s="219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147</v>
      </c>
      <c r="AU309" s="228" t="s">
        <v>92</v>
      </c>
      <c r="AV309" s="14" t="s">
        <v>134</v>
      </c>
      <c r="AW309" s="14" t="s">
        <v>39</v>
      </c>
      <c r="AX309" s="14" t="s">
        <v>90</v>
      </c>
      <c r="AY309" s="228" t="s">
        <v>127</v>
      </c>
    </row>
    <row r="310" spans="1:65" s="2" customFormat="1" ht="16.5" customHeight="1">
      <c r="A310" s="35"/>
      <c r="B310" s="36"/>
      <c r="C310" s="188" t="s">
        <v>294</v>
      </c>
      <c r="D310" s="188" t="s">
        <v>130</v>
      </c>
      <c r="E310" s="189" t="s">
        <v>403</v>
      </c>
      <c r="F310" s="190" t="s">
        <v>404</v>
      </c>
      <c r="G310" s="191" t="s">
        <v>324</v>
      </c>
      <c r="H310" s="192">
        <v>8</v>
      </c>
      <c r="I310" s="193"/>
      <c r="J310" s="194">
        <f>ROUND(I310*H310,2)</f>
        <v>0</v>
      </c>
      <c r="K310" s="195"/>
      <c r="L310" s="40"/>
      <c r="M310" s="196" t="s">
        <v>1</v>
      </c>
      <c r="N310" s="197" t="s">
        <v>47</v>
      </c>
      <c r="O310" s="72"/>
      <c r="P310" s="198">
        <f>O310*H310</f>
        <v>0</v>
      </c>
      <c r="Q310" s="198">
        <v>0</v>
      </c>
      <c r="R310" s="198">
        <f>Q310*H310</f>
        <v>0</v>
      </c>
      <c r="S310" s="198">
        <v>0</v>
      </c>
      <c r="T310" s="19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0" t="s">
        <v>134</v>
      </c>
      <c r="AT310" s="200" t="s">
        <v>130</v>
      </c>
      <c r="AU310" s="200" t="s">
        <v>92</v>
      </c>
      <c r="AY310" s="17" t="s">
        <v>127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7" t="s">
        <v>90</v>
      </c>
      <c r="BK310" s="201">
        <f>ROUND(I310*H310,2)</f>
        <v>0</v>
      </c>
      <c r="BL310" s="17" t="s">
        <v>134</v>
      </c>
      <c r="BM310" s="200" t="s">
        <v>405</v>
      </c>
    </row>
    <row r="311" spans="1:65" s="2" customFormat="1" ht="11.25">
      <c r="A311" s="35"/>
      <c r="B311" s="36"/>
      <c r="C311" s="37"/>
      <c r="D311" s="202" t="s">
        <v>135</v>
      </c>
      <c r="E311" s="37"/>
      <c r="F311" s="203" t="s">
        <v>404</v>
      </c>
      <c r="G311" s="37"/>
      <c r="H311" s="37"/>
      <c r="I311" s="204"/>
      <c r="J311" s="37"/>
      <c r="K311" s="37"/>
      <c r="L311" s="40"/>
      <c r="M311" s="205"/>
      <c r="N311" s="206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7" t="s">
        <v>135</v>
      </c>
      <c r="AU311" s="17" t="s">
        <v>92</v>
      </c>
    </row>
    <row r="312" spans="1:65" s="13" customFormat="1" ht="11.25">
      <c r="B312" s="207"/>
      <c r="C312" s="208"/>
      <c r="D312" s="202" t="s">
        <v>147</v>
      </c>
      <c r="E312" s="209" t="s">
        <v>1</v>
      </c>
      <c r="F312" s="210" t="s">
        <v>406</v>
      </c>
      <c r="G312" s="208"/>
      <c r="H312" s="211">
        <v>8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147</v>
      </c>
      <c r="AU312" s="217" t="s">
        <v>92</v>
      </c>
      <c r="AV312" s="13" t="s">
        <v>92</v>
      </c>
      <c r="AW312" s="13" t="s">
        <v>39</v>
      </c>
      <c r="AX312" s="13" t="s">
        <v>82</v>
      </c>
      <c r="AY312" s="217" t="s">
        <v>127</v>
      </c>
    </row>
    <row r="313" spans="1:65" s="14" customFormat="1" ht="11.25">
      <c r="B313" s="218"/>
      <c r="C313" s="219"/>
      <c r="D313" s="202" t="s">
        <v>147</v>
      </c>
      <c r="E313" s="220" t="s">
        <v>1</v>
      </c>
      <c r="F313" s="221" t="s">
        <v>149</v>
      </c>
      <c r="G313" s="219"/>
      <c r="H313" s="222">
        <v>8</v>
      </c>
      <c r="I313" s="223"/>
      <c r="J313" s="219"/>
      <c r="K313" s="219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147</v>
      </c>
      <c r="AU313" s="228" t="s">
        <v>92</v>
      </c>
      <c r="AV313" s="14" t="s">
        <v>134</v>
      </c>
      <c r="AW313" s="14" t="s">
        <v>39</v>
      </c>
      <c r="AX313" s="14" t="s">
        <v>90</v>
      </c>
      <c r="AY313" s="228" t="s">
        <v>127</v>
      </c>
    </row>
    <row r="314" spans="1:65" s="2" customFormat="1" ht="37.9" customHeight="1">
      <c r="A314" s="35"/>
      <c r="B314" s="36"/>
      <c r="C314" s="188" t="s">
        <v>407</v>
      </c>
      <c r="D314" s="188" t="s">
        <v>130</v>
      </c>
      <c r="E314" s="189" t="s">
        <v>408</v>
      </c>
      <c r="F314" s="190" t="s">
        <v>409</v>
      </c>
      <c r="G314" s="191" t="s">
        <v>172</v>
      </c>
      <c r="H314" s="192">
        <v>130.011</v>
      </c>
      <c r="I314" s="193"/>
      <c r="J314" s="194">
        <f>ROUND(I314*H314,2)</f>
        <v>0</v>
      </c>
      <c r="K314" s="195"/>
      <c r="L314" s="40"/>
      <c r="M314" s="196" t="s">
        <v>1</v>
      </c>
      <c r="N314" s="197" t="s">
        <v>47</v>
      </c>
      <c r="O314" s="72"/>
      <c r="P314" s="198">
        <f>O314*H314</f>
        <v>0</v>
      </c>
      <c r="Q314" s="198">
        <v>0</v>
      </c>
      <c r="R314" s="198">
        <f>Q314*H314</f>
        <v>0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134</v>
      </c>
      <c r="AT314" s="200" t="s">
        <v>130</v>
      </c>
      <c r="AU314" s="200" t="s">
        <v>92</v>
      </c>
      <c r="AY314" s="17" t="s">
        <v>127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7" t="s">
        <v>90</v>
      </c>
      <c r="BK314" s="201">
        <f>ROUND(I314*H314,2)</f>
        <v>0</v>
      </c>
      <c r="BL314" s="17" t="s">
        <v>134</v>
      </c>
      <c r="BM314" s="200" t="s">
        <v>410</v>
      </c>
    </row>
    <row r="315" spans="1:65" s="2" customFormat="1" ht="48.75">
      <c r="A315" s="35"/>
      <c r="B315" s="36"/>
      <c r="C315" s="37"/>
      <c r="D315" s="202" t="s">
        <v>135</v>
      </c>
      <c r="E315" s="37"/>
      <c r="F315" s="203" t="s">
        <v>411</v>
      </c>
      <c r="G315" s="37"/>
      <c r="H315" s="37"/>
      <c r="I315" s="204"/>
      <c r="J315" s="37"/>
      <c r="K315" s="37"/>
      <c r="L315" s="40"/>
      <c r="M315" s="205"/>
      <c r="N315" s="206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7" t="s">
        <v>135</v>
      </c>
      <c r="AU315" s="17" t="s">
        <v>92</v>
      </c>
    </row>
    <row r="316" spans="1:65" s="13" customFormat="1" ht="22.5">
      <c r="B316" s="207"/>
      <c r="C316" s="208"/>
      <c r="D316" s="202" t="s">
        <v>147</v>
      </c>
      <c r="E316" s="209" t="s">
        <v>1</v>
      </c>
      <c r="F316" s="210" t="s">
        <v>412</v>
      </c>
      <c r="G316" s="208"/>
      <c r="H316" s="211">
        <v>130.011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147</v>
      </c>
      <c r="AU316" s="217" t="s">
        <v>92</v>
      </c>
      <c r="AV316" s="13" t="s">
        <v>92</v>
      </c>
      <c r="AW316" s="13" t="s">
        <v>39</v>
      </c>
      <c r="AX316" s="13" t="s">
        <v>82</v>
      </c>
      <c r="AY316" s="217" t="s">
        <v>127</v>
      </c>
    </row>
    <row r="317" spans="1:65" s="14" customFormat="1" ht="11.25">
      <c r="B317" s="218"/>
      <c r="C317" s="219"/>
      <c r="D317" s="202" t="s">
        <v>147</v>
      </c>
      <c r="E317" s="220" t="s">
        <v>1</v>
      </c>
      <c r="F317" s="221" t="s">
        <v>149</v>
      </c>
      <c r="G317" s="219"/>
      <c r="H317" s="222">
        <v>130.011</v>
      </c>
      <c r="I317" s="223"/>
      <c r="J317" s="219"/>
      <c r="K317" s="219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147</v>
      </c>
      <c r="AU317" s="228" t="s">
        <v>92</v>
      </c>
      <c r="AV317" s="14" t="s">
        <v>134</v>
      </c>
      <c r="AW317" s="14" t="s">
        <v>39</v>
      </c>
      <c r="AX317" s="14" t="s">
        <v>90</v>
      </c>
      <c r="AY317" s="228" t="s">
        <v>127</v>
      </c>
    </row>
    <row r="318" spans="1:65" s="2" customFormat="1" ht="21.75" customHeight="1">
      <c r="A318" s="35"/>
      <c r="B318" s="36"/>
      <c r="C318" s="243" t="s">
        <v>302</v>
      </c>
      <c r="D318" s="243" t="s">
        <v>239</v>
      </c>
      <c r="E318" s="244" t="s">
        <v>413</v>
      </c>
      <c r="F318" s="245" t="s">
        <v>414</v>
      </c>
      <c r="G318" s="246" t="s">
        <v>301</v>
      </c>
      <c r="H318" s="247">
        <v>2.0670000000000002</v>
      </c>
      <c r="I318" s="248"/>
      <c r="J318" s="249">
        <f>ROUND(I318*H318,2)</f>
        <v>0</v>
      </c>
      <c r="K318" s="250"/>
      <c r="L318" s="251"/>
      <c r="M318" s="252" t="s">
        <v>1</v>
      </c>
      <c r="N318" s="253" t="s">
        <v>47</v>
      </c>
      <c r="O318" s="72"/>
      <c r="P318" s="198">
        <f>O318*H318</f>
        <v>0</v>
      </c>
      <c r="Q318" s="198">
        <v>0</v>
      </c>
      <c r="R318" s="198">
        <f>Q318*H318</f>
        <v>0</v>
      </c>
      <c r="S318" s="198">
        <v>0</v>
      </c>
      <c r="T318" s="19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0" t="s">
        <v>153</v>
      </c>
      <c r="AT318" s="200" t="s">
        <v>239</v>
      </c>
      <c r="AU318" s="200" t="s">
        <v>92</v>
      </c>
      <c r="AY318" s="17" t="s">
        <v>127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7" t="s">
        <v>90</v>
      </c>
      <c r="BK318" s="201">
        <f>ROUND(I318*H318,2)</f>
        <v>0</v>
      </c>
      <c r="BL318" s="17" t="s">
        <v>134</v>
      </c>
      <c r="BM318" s="200" t="s">
        <v>415</v>
      </c>
    </row>
    <row r="319" spans="1:65" s="2" customFormat="1" ht="11.25">
      <c r="A319" s="35"/>
      <c r="B319" s="36"/>
      <c r="C319" s="37"/>
      <c r="D319" s="202" t="s">
        <v>135</v>
      </c>
      <c r="E319" s="37"/>
      <c r="F319" s="203" t="s">
        <v>414</v>
      </c>
      <c r="G319" s="37"/>
      <c r="H319" s="37"/>
      <c r="I319" s="204"/>
      <c r="J319" s="37"/>
      <c r="K319" s="37"/>
      <c r="L319" s="40"/>
      <c r="M319" s="205"/>
      <c r="N319" s="206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7" t="s">
        <v>135</v>
      </c>
      <c r="AU319" s="17" t="s">
        <v>92</v>
      </c>
    </row>
    <row r="320" spans="1:65" s="13" customFormat="1" ht="11.25">
      <c r="B320" s="207"/>
      <c r="C320" s="208"/>
      <c r="D320" s="202" t="s">
        <v>147</v>
      </c>
      <c r="E320" s="209" t="s">
        <v>1</v>
      </c>
      <c r="F320" s="210" t="s">
        <v>416</v>
      </c>
      <c r="G320" s="208"/>
      <c r="H320" s="211">
        <v>2.0670000000000002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147</v>
      </c>
      <c r="AU320" s="217" t="s">
        <v>92</v>
      </c>
      <c r="AV320" s="13" t="s">
        <v>92</v>
      </c>
      <c r="AW320" s="13" t="s">
        <v>39</v>
      </c>
      <c r="AX320" s="13" t="s">
        <v>82</v>
      </c>
      <c r="AY320" s="217" t="s">
        <v>127</v>
      </c>
    </row>
    <row r="321" spans="1:65" s="14" customFormat="1" ht="11.25">
      <c r="B321" s="218"/>
      <c r="C321" s="219"/>
      <c r="D321" s="202" t="s">
        <v>147</v>
      </c>
      <c r="E321" s="220" t="s">
        <v>1</v>
      </c>
      <c r="F321" s="221" t="s">
        <v>149</v>
      </c>
      <c r="G321" s="219"/>
      <c r="H321" s="222">
        <v>2.0670000000000002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147</v>
      </c>
      <c r="AU321" s="228" t="s">
        <v>92</v>
      </c>
      <c r="AV321" s="14" t="s">
        <v>134</v>
      </c>
      <c r="AW321" s="14" t="s">
        <v>39</v>
      </c>
      <c r="AX321" s="14" t="s">
        <v>90</v>
      </c>
      <c r="AY321" s="228" t="s">
        <v>127</v>
      </c>
    </row>
    <row r="322" spans="1:65" s="2" customFormat="1" ht="24.2" customHeight="1">
      <c r="A322" s="35"/>
      <c r="B322" s="36"/>
      <c r="C322" s="188" t="s">
        <v>417</v>
      </c>
      <c r="D322" s="188" t="s">
        <v>130</v>
      </c>
      <c r="E322" s="189" t="s">
        <v>418</v>
      </c>
      <c r="F322" s="190" t="s">
        <v>419</v>
      </c>
      <c r="G322" s="191" t="s">
        <v>211</v>
      </c>
      <c r="H322" s="192">
        <v>49.664000000000001</v>
      </c>
      <c r="I322" s="193"/>
      <c r="J322" s="194">
        <f>ROUND(I322*H322,2)</f>
        <v>0</v>
      </c>
      <c r="K322" s="195"/>
      <c r="L322" s="40"/>
      <c r="M322" s="196" t="s">
        <v>1</v>
      </c>
      <c r="N322" s="197" t="s">
        <v>47</v>
      </c>
      <c r="O322" s="72"/>
      <c r="P322" s="198">
        <f>O322*H322</f>
        <v>0</v>
      </c>
      <c r="Q322" s="198">
        <v>0</v>
      </c>
      <c r="R322" s="198">
        <f>Q322*H322</f>
        <v>0</v>
      </c>
      <c r="S322" s="198">
        <v>0</v>
      </c>
      <c r="T322" s="19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134</v>
      </c>
      <c r="AT322" s="200" t="s">
        <v>130</v>
      </c>
      <c r="AU322" s="200" t="s">
        <v>92</v>
      </c>
      <c r="AY322" s="17" t="s">
        <v>127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7" t="s">
        <v>90</v>
      </c>
      <c r="BK322" s="201">
        <f>ROUND(I322*H322,2)</f>
        <v>0</v>
      </c>
      <c r="BL322" s="17" t="s">
        <v>134</v>
      </c>
      <c r="BM322" s="200" t="s">
        <v>420</v>
      </c>
    </row>
    <row r="323" spans="1:65" s="2" customFormat="1" ht="19.5">
      <c r="A323" s="35"/>
      <c r="B323" s="36"/>
      <c r="C323" s="37"/>
      <c r="D323" s="202" t="s">
        <v>135</v>
      </c>
      <c r="E323" s="37"/>
      <c r="F323" s="203" t="s">
        <v>421</v>
      </c>
      <c r="G323" s="37"/>
      <c r="H323" s="37"/>
      <c r="I323" s="204"/>
      <c r="J323" s="37"/>
      <c r="K323" s="37"/>
      <c r="L323" s="40"/>
      <c r="M323" s="205"/>
      <c r="N323" s="206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7" t="s">
        <v>135</v>
      </c>
      <c r="AU323" s="17" t="s">
        <v>92</v>
      </c>
    </row>
    <row r="324" spans="1:65" s="13" customFormat="1" ht="22.5">
      <c r="B324" s="207"/>
      <c r="C324" s="208"/>
      <c r="D324" s="202" t="s">
        <v>147</v>
      </c>
      <c r="E324" s="209" t="s">
        <v>1</v>
      </c>
      <c r="F324" s="210" t="s">
        <v>422</v>
      </c>
      <c r="G324" s="208"/>
      <c r="H324" s="211">
        <v>49.664000000000001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147</v>
      </c>
      <c r="AU324" s="217" t="s">
        <v>92</v>
      </c>
      <c r="AV324" s="13" t="s">
        <v>92</v>
      </c>
      <c r="AW324" s="13" t="s">
        <v>39</v>
      </c>
      <c r="AX324" s="13" t="s">
        <v>82</v>
      </c>
      <c r="AY324" s="217" t="s">
        <v>127</v>
      </c>
    </row>
    <row r="325" spans="1:65" s="14" customFormat="1" ht="11.25">
      <c r="B325" s="218"/>
      <c r="C325" s="219"/>
      <c r="D325" s="202" t="s">
        <v>147</v>
      </c>
      <c r="E325" s="220" t="s">
        <v>1</v>
      </c>
      <c r="F325" s="221" t="s">
        <v>149</v>
      </c>
      <c r="G325" s="219"/>
      <c r="H325" s="222">
        <v>49.664000000000001</v>
      </c>
      <c r="I325" s="223"/>
      <c r="J325" s="219"/>
      <c r="K325" s="219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147</v>
      </c>
      <c r="AU325" s="228" t="s">
        <v>92</v>
      </c>
      <c r="AV325" s="14" t="s">
        <v>134</v>
      </c>
      <c r="AW325" s="14" t="s">
        <v>39</v>
      </c>
      <c r="AX325" s="14" t="s">
        <v>90</v>
      </c>
      <c r="AY325" s="228" t="s">
        <v>127</v>
      </c>
    </row>
    <row r="326" spans="1:65" s="2" customFormat="1" ht="21.75" customHeight="1">
      <c r="A326" s="35"/>
      <c r="B326" s="36"/>
      <c r="C326" s="188" t="s">
        <v>306</v>
      </c>
      <c r="D326" s="188" t="s">
        <v>130</v>
      </c>
      <c r="E326" s="189" t="s">
        <v>423</v>
      </c>
      <c r="F326" s="190" t="s">
        <v>424</v>
      </c>
      <c r="G326" s="191" t="s">
        <v>172</v>
      </c>
      <c r="H326" s="192">
        <v>226.64599999999999</v>
      </c>
      <c r="I326" s="193"/>
      <c r="J326" s="194">
        <f>ROUND(I326*H326,2)</f>
        <v>0</v>
      </c>
      <c r="K326" s="195"/>
      <c r="L326" s="40"/>
      <c r="M326" s="196" t="s">
        <v>1</v>
      </c>
      <c r="N326" s="197" t="s">
        <v>47</v>
      </c>
      <c r="O326" s="72"/>
      <c r="P326" s="198">
        <f>O326*H326</f>
        <v>0</v>
      </c>
      <c r="Q326" s="198">
        <v>0</v>
      </c>
      <c r="R326" s="198">
        <f>Q326*H326</f>
        <v>0</v>
      </c>
      <c r="S326" s="198">
        <v>0</v>
      </c>
      <c r="T326" s="199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0" t="s">
        <v>134</v>
      </c>
      <c r="AT326" s="200" t="s">
        <v>130</v>
      </c>
      <c r="AU326" s="200" t="s">
        <v>92</v>
      </c>
      <c r="AY326" s="17" t="s">
        <v>127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7" t="s">
        <v>90</v>
      </c>
      <c r="BK326" s="201">
        <f>ROUND(I326*H326,2)</f>
        <v>0</v>
      </c>
      <c r="BL326" s="17" t="s">
        <v>134</v>
      </c>
      <c r="BM326" s="200" t="s">
        <v>425</v>
      </c>
    </row>
    <row r="327" spans="1:65" s="2" customFormat="1" ht="19.5">
      <c r="A327" s="35"/>
      <c r="B327" s="36"/>
      <c r="C327" s="37"/>
      <c r="D327" s="202" t="s">
        <v>135</v>
      </c>
      <c r="E327" s="37"/>
      <c r="F327" s="203" t="s">
        <v>426</v>
      </c>
      <c r="G327" s="37"/>
      <c r="H327" s="37"/>
      <c r="I327" s="204"/>
      <c r="J327" s="37"/>
      <c r="K327" s="37"/>
      <c r="L327" s="40"/>
      <c r="M327" s="205"/>
      <c r="N327" s="206"/>
      <c r="O327" s="72"/>
      <c r="P327" s="72"/>
      <c r="Q327" s="72"/>
      <c r="R327" s="72"/>
      <c r="S327" s="72"/>
      <c r="T327" s="73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7" t="s">
        <v>135</v>
      </c>
      <c r="AU327" s="17" t="s">
        <v>92</v>
      </c>
    </row>
    <row r="328" spans="1:65" s="13" customFormat="1" ht="22.5">
      <c r="B328" s="207"/>
      <c r="C328" s="208"/>
      <c r="D328" s="202" t="s">
        <v>147</v>
      </c>
      <c r="E328" s="209" t="s">
        <v>1</v>
      </c>
      <c r="F328" s="210" t="s">
        <v>427</v>
      </c>
      <c r="G328" s="208"/>
      <c r="H328" s="211">
        <v>211.99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147</v>
      </c>
      <c r="AU328" s="217" t="s">
        <v>92</v>
      </c>
      <c r="AV328" s="13" t="s">
        <v>92</v>
      </c>
      <c r="AW328" s="13" t="s">
        <v>39</v>
      </c>
      <c r="AX328" s="13" t="s">
        <v>82</v>
      </c>
      <c r="AY328" s="217" t="s">
        <v>127</v>
      </c>
    </row>
    <row r="329" spans="1:65" s="13" customFormat="1" ht="11.25">
      <c r="B329" s="207"/>
      <c r="C329" s="208"/>
      <c r="D329" s="202" t="s">
        <v>147</v>
      </c>
      <c r="E329" s="209" t="s">
        <v>1</v>
      </c>
      <c r="F329" s="210" t="s">
        <v>428</v>
      </c>
      <c r="G329" s="208"/>
      <c r="H329" s="211">
        <v>14.656000000000001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147</v>
      </c>
      <c r="AU329" s="217" t="s">
        <v>92</v>
      </c>
      <c r="AV329" s="13" t="s">
        <v>92</v>
      </c>
      <c r="AW329" s="13" t="s">
        <v>39</v>
      </c>
      <c r="AX329" s="13" t="s">
        <v>82</v>
      </c>
      <c r="AY329" s="217" t="s">
        <v>127</v>
      </c>
    </row>
    <row r="330" spans="1:65" s="14" customFormat="1" ht="11.25">
      <c r="B330" s="218"/>
      <c r="C330" s="219"/>
      <c r="D330" s="202" t="s">
        <v>147</v>
      </c>
      <c r="E330" s="220" t="s">
        <v>1</v>
      </c>
      <c r="F330" s="221" t="s">
        <v>149</v>
      </c>
      <c r="G330" s="219"/>
      <c r="H330" s="222">
        <v>226.64599999999999</v>
      </c>
      <c r="I330" s="223"/>
      <c r="J330" s="219"/>
      <c r="K330" s="219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147</v>
      </c>
      <c r="AU330" s="228" t="s">
        <v>92</v>
      </c>
      <c r="AV330" s="14" t="s">
        <v>134</v>
      </c>
      <c r="AW330" s="14" t="s">
        <v>39</v>
      </c>
      <c r="AX330" s="14" t="s">
        <v>90</v>
      </c>
      <c r="AY330" s="228" t="s">
        <v>127</v>
      </c>
    </row>
    <row r="331" spans="1:65" s="2" customFormat="1" ht="21.75" customHeight="1">
      <c r="A331" s="35"/>
      <c r="B331" s="36"/>
      <c r="C331" s="188" t="s">
        <v>429</v>
      </c>
      <c r="D331" s="188" t="s">
        <v>130</v>
      </c>
      <c r="E331" s="189" t="s">
        <v>430</v>
      </c>
      <c r="F331" s="190" t="s">
        <v>431</v>
      </c>
      <c r="G331" s="191" t="s">
        <v>172</v>
      </c>
      <c r="H331" s="192">
        <v>14.656000000000001</v>
      </c>
      <c r="I331" s="193"/>
      <c r="J331" s="194">
        <f>ROUND(I331*H331,2)</f>
        <v>0</v>
      </c>
      <c r="K331" s="195"/>
      <c r="L331" s="40"/>
      <c r="M331" s="196" t="s">
        <v>1</v>
      </c>
      <c r="N331" s="197" t="s">
        <v>47</v>
      </c>
      <c r="O331" s="72"/>
      <c r="P331" s="198">
        <f>O331*H331</f>
        <v>0</v>
      </c>
      <c r="Q331" s="198">
        <v>0</v>
      </c>
      <c r="R331" s="198">
        <f>Q331*H331</f>
        <v>0</v>
      </c>
      <c r="S331" s="198">
        <v>0</v>
      </c>
      <c r="T331" s="19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0" t="s">
        <v>134</v>
      </c>
      <c r="AT331" s="200" t="s">
        <v>130</v>
      </c>
      <c r="AU331" s="200" t="s">
        <v>92</v>
      </c>
      <c r="AY331" s="17" t="s">
        <v>127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7" t="s">
        <v>90</v>
      </c>
      <c r="BK331" s="201">
        <f>ROUND(I331*H331,2)</f>
        <v>0</v>
      </c>
      <c r="BL331" s="17" t="s">
        <v>134</v>
      </c>
      <c r="BM331" s="200" t="s">
        <v>432</v>
      </c>
    </row>
    <row r="332" spans="1:65" s="2" customFormat="1" ht="19.5">
      <c r="A332" s="35"/>
      <c r="B332" s="36"/>
      <c r="C332" s="37"/>
      <c r="D332" s="202" t="s">
        <v>135</v>
      </c>
      <c r="E332" s="37"/>
      <c r="F332" s="203" t="s">
        <v>433</v>
      </c>
      <c r="G332" s="37"/>
      <c r="H332" s="37"/>
      <c r="I332" s="204"/>
      <c r="J332" s="37"/>
      <c r="K332" s="37"/>
      <c r="L332" s="40"/>
      <c r="M332" s="205"/>
      <c r="N332" s="206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7" t="s">
        <v>135</v>
      </c>
      <c r="AU332" s="17" t="s">
        <v>92</v>
      </c>
    </row>
    <row r="333" spans="1:65" s="13" customFormat="1" ht="11.25">
      <c r="B333" s="207"/>
      <c r="C333" s="208"/>
      <c r="D333" s="202" t="s">
        <v>147</v>
      </c>
      <c r="E333" s="209" t="s">
        <v>1</v>
      </c>
      <c r="F333" s="210" t="s">
        <v>428</v>
      </c>
      <c r="G333" s="208"/>
      <c r="H333" s="211">
        <v>14.656000000000001</v>
      </c>
      <c r="I333" s="212"/>
      <c r="J333" s="208"/>
      <c r="K333" s="208"/>
      <c r="L333" s="213"/>
      <c r="M333" s="214"/>
      <c r="N333" s="215"/>
      <c r="O333" s="215"/>
      <c r="P333" s="215"/>
      <c r="Q333" s="215"/>
      <c r="R333" s="215"/>
      <c r="S333" s="215"/>
      <c r="T333" s="216"/>
      <c r="AT333" s="217" t="s">
        <v>147</v>
      </c>
      <c r="AU333" s="217" t="s">
        <v>92</v>
      </c>
      <c r="AV333" s="13" t="s">
        <v>92</v>
      </c>
      <c r="AW333" s="13" t="s">
        <v>39</v>
      </c>
      <c r="AX333" s="13" t="s">
        <v>82</v>
      </c>
      <c r="AY333" s="217" t="s">
        <v>127</v>
      </c>
    </row>
    <row r="334" spans="1:65" s="14" customFormat="1" ht="11.25">
      <c r="B334" s="218"/>
      <c r="C334" s="219"/>
      <c r="D334" s="202" t="s">
        <v>147</v>
      </c>
      <c r="E334" s="220" t="s">
        <v>1</v>
      </c>
      <c r="F334" s="221" t="s">
        <v>149</v>
      </c>
      <c r="G334" s="219"/>
      <c r="H334" s="222">
        <v>14.656000000000001</v>
      </c>
      <c r="I334" s="223"/>
      <c r="J334" s="219"/>
      <c r="K334" s="219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147</v>
      </c>
      <c r="AU334" s="228" t="s">
        <v>92</v>
      </c>
      <c r="AV334" s="14" t="s">
        <v>134</v>
      </c>
      <c r="AW334" s="14" t="s">
        <v>39</v>
      </c>
      <c r="AX334" s="14" t="s">
        <v>90</v>
      </c>
      <c r="AY334" s="228" t="s">
        <v>127</v>
      </c>
    </row>
    <row r="335" spans="1:65" s="2" customFormat="1" ht="33" customHeight="1">
      <c r="A335" s="35"/>
      <c r="B335" s="36"/>
      <c r="C335" s="188" t="s">
        <v>313</v>
      </c>
      <c r="D335" s="188" t="s">
        <v>130</v>
      </c>
      <c r="E335" s="189" t="s">
        <v>434</v>
      </c>
      <c r="F335" s="190" t="s">
        <v>435</v>
      </c>
      <c r="G335" s="191" t="s">
        <v>172</v>
      </c>
      <c r="H335" s="192">
        <v>105.995</v>
      </c>
      <c r="I335" s="193"/>
      <c r="J335" s="194">
        <f>ROUND(I335*H335,2)</f>
        <v>0</v>
      </c>
      <c r="K335" s="195"/>
      <c r="L335" s="40"/>
      <c r="M335" s="196" t="s">
        <v>1</v>
      </c>
      <c r="N335" s="197" t="s">
        <v>47</v>
      </c>
      <c r="O335" s="72"/>
      <c r="P335" s="198">
        <f>O335*H335</f>
        <v>0</v>
      </c>
      <c r="Q335" s="198">
        <v>0</v>
      </c>
      <c r="R335" s="198">
        <f>Q335*H335</f>
        <v>0</v>
      </c>
      <c r="S335" s="198">
        <v>0</v>
      </c>
      <c r="T335" s="19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0" t="s">
        <v>134</v>
      </c>
      <c r="AT335" s="200" t="s">
        <v>130</v>
      </c>
      <c r="AU335" s="200" t="s">
        <v>92</v>
      </c>
      <c r="AY335" s="17" t="s">
        <v>127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17" t="s">
        <v>90</v>
      </c>
      <c r="BK335" s="201">
        <f>ROUND(I335*H335,2)</f>
        <v>0</v>
      </c>
      <c r="BL335" s="17" t="s">
        <v>134</v>
      </c>
      <c r="BM335" s="200" t="s">
        <v>436</v>
      </c>
    </row>
    <row r="336" spans="1:65" s="2" customFormat="1" ht="39">
      <c r="A336" s="35"/>
      <c r="B336" s="36"/>
      <c r="C336" s="37"/>
      <c r="D336" s="202" t="s">
        <v>135</v>
      </c>
      <c r="E336" s="37"/>
      <c r="F336" s="203" t="s">
        <v>437</v>
      </c>
      <c r="G336" s="37"/>
      <c r="H336" s="37"/>
      <c r="I336" s="204"/>
      <c r="J336" s="37"/>
      <c r="K336" s="37"/>
      <c r="L336" s="40"/>
      <c r="M336" s="205"/>
      <c r="N336" s="206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7" t="s">
        <v>135</v>
      </c>
      <c r="AU336" s="17" t="s">
        <v>92</v>
      </c>
    </row>
    <row r="337" spans="1:65" s="13" customFormat="1" ht="11.25">
      <c r="B337" s="207"/>
      <c r="C337" s="208"/>
      <c r="D337" s="202" t="s">
        <v>147</v>
      </c>
      <c r="E337" s="209" t="s">
        <v>1</v>
      </c>
      <c r="F337" s="210" t="s">
        <v>438</v>
      </c>
      <c r="G337" s="208"/>
      <c r="H337" s="211">
        <v>105.995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147</v>
      </c>
      <c r="AU337" s="217" t="s">
        <v>92</v>
      </c>
      <c r="AV337" s="13" t="s">
        <v>92</v>
      </c>
      <c r="AW337" s="13" t="s">
        <v>39</v>
      </c>
      <c r="AX337" s="13" t="s">
        <v>82</v>
      </c>
      <c r="AY337" s="217" t="s">
        <v>127</v>
      </c>
    </row>
    <row r="338" spans="1:65" s="14" customFormat="1" ht="11.25">
      <c r="B338" s="218"/>
      <c r="C338" s="219"/>
      <c r="D338" s="202" t="s">
        <v>147</v>
      </c>
      <c r="E338" s="220" t="s">
        <v>1</v>
      </c>
      <c r="F338" s="221" t="s">
        <v>149</v>
      </c>
      <c r="G338" s="219"/>
      <c r="H338" s="222">
        <v>105.995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147</v>
      </c>
      <c r="AU338" s="228" t="s">
        <v>92</v>
      </c>
      <c r="AV338" s="14" t="s">
        <v>134</v>
      </c>
      <c r="AW338" s="14" t="s">
        <v>39</v>
      </c>
      <c r="AX338" s="14" t="s">
        <v>90</v>
      </c>
      <c r="AY338" s="228" t="s">
        <v>127</v>
      </c>
    </row>
    <row r="339" spans="1:65" s="2" customFormat="1" ht="24.2" customHeight="1">
      <c r="A339" s="35"/>
      <c r="B339" s="36"/>
      <c r="C339" s="188" t="s">
        <v>439</v>
      </c>
      <c r="D339" s="188" t="s">
        <v>130</v>
      </c>
      <c r="E339" s="189" t="s">
        <v>440</v>
      </c>
      <c r="F339" s="190" t="s">
        <v>441</v>
      </c>
      <c r="G339" s="191" t="s">
        <v>172</v>
      </c>
      <c r="H339" s="192">
        <v>287.29599999999999</v>
      </c>
      <c r="I339" s="193"/>
      <c r="J339" s="194">
        <f>ROUND(I339*H339,2)</f>
        <v>0</v>
      </c>
      <c r="K339" s="195"/>
      <c r="L339" s="40"/>
      <c r="M339" s="196" t="s">
        <v>1</v>
      </c>
      <c r="N339" s="197" t="s">
        <v>47</v>
      </c>
      <c r="O339" s="72"/>
      <c r="P339" s="198">
        <f>O339*H339</f>
        <v>0</v>
      </c>
      <c r="Q339" s="198">
        <v>0</v>
      </c>
      <c r="R339" s="198">
        <f>Q339*H339</f>
        <v>0</v>
      </c>
      <c r="S339" s="198">
        <v>0</v>
      </c>
      <c r="T339" s="19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134</v>
      </c>
      <c r="AT339" s="200" t="s">
        <v>130</v>
      </c>
      <c r="AU339" s="200" t="s">
        <v>92</v>
      </c>
      <c r="AY339" s="17" t="s">
        <v>127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7" t="s">
        <v>90</v>
      </c>
      <c r="BK339" s="201">
        <f>ROUND(I339*H339,2)</f>
        <v>0</v>
      </c>
      <c r="BL339" s="17" t="s">
        <v>134</v>
      </c>
      <c r="BM339" s="200" t="s">
        <v>442</v>
      </c>
    </row>
    <row r="340" spans="1:65" s="2" customFormat="1" ht="19.5">
      <c r="A340" s="35"/>
      <c r="B340" s="36"/>
      <c r="C340" s="37"/>
      <c r="D340" s="202" t="s">
        <v>135</v>
      </c>
      <c r="E340" s="37"/>
      <c r="F340" s="203" t="s">
        <v>443</v>
      </c>
      <c r="G340" s="37"/>
      <c r="H340" s="37"/>
      <c r="I340" s="204"/>
      <c r="J340" s="37"/>
      <c r="K340" s="37"/>
      <c r="L340" s="40"/>
      <c r="M340" s="205"/>
      <c r="N340" s="206"/>
      <c r="O340" s="72"/>
      <c r="P340" s="72"/>
      <c r="Q340" s="72"/>
      <c r="R340" s="72"/>
      <c r="S340" s="72"/>
      <c r="T340" s="73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7" t="s">
        <v>135</v>
      </c>
      <c r="AU340" s="17" t="s">
        <v>92</v>
      </c>
    </row>
    <row r="341" spans="1:65" s="13" customFormat="1" ht="22.5">
      <c r="B341" s="207"/>
      <c r="C341" s="208"/>
      <c r="D341" s="202" t="s">
        <v>147</v>
      </c>
      <c r="E341" s="209" t="s">
        <v>1</v>
      </c>
      <c r="F341" s="210" t="s">
        <v>444</v>
      </c>
      <c r="G341" s="208"/>
      <c r="H341" s="211">
        <v>287.29599999999999</v>
      </c>
      <c r="I341" s="212"/>
      <c r="J341" s="208"/>
      <c r="K341" s="208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147</v>
      </c>
      <c r="AU341" s="217" t="s">
        <v>92</v>
      </c>
      <c r="AV341" s="13" t="s">
        <v>92</v>
      </c>
      <c r="AW341" s="13" t="s">
        <v>39</v>
      </c>
      <c r="AX341" s="13" t="s">
        <v>82</v>
      </c>
      <c r="AY341" s="217" t="s">
        <v>127</v>
      </c>
    </row>
    <row r="342" spans="1:65" s="14" customFormat="1" ht="11.25">
      <c r="B342" s="218"/>
      <c r="C342" s="219"/>
      <c r="D342" s="202" t="s">
        <v>147</v>
      </c>
      <c r="E342" s="220" t="s">
        <v>1</v>
      </c>
      <c r="F342" s="221" t="s">
        <v>149</v>
      </c>
      <c r="G342" s="219"/>
      <c r="H342" s="222">
        <v>287.29599999999999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147</v>
      </c>
      <c r="AU342" s="228" t="s">
        <v>92</v>
      </c>
      <c r="AV342" s="14" t="s">
        <v>134</v>
      </c>
      <c r="AW342" s="14" t="s">
        <v>39</v>
      </c>
      <c r="AX342" s="14" t="s">
        <v>90</v>
      </c>
      <c r="AY342" s="228" t="s">
        <v>127</v>
      </c>
    </row>
    <row r="343" spans="1:65" s="2" customFormat="1" ht="24.2" customHeight="1">
      <c r="A343" s="35"/>
      <c r="B343" s="36"/>
      <c r="C343" s="188" t="s">
        <v>318</v>
      </c>
      <c r="D343" s="188" t="s">
        <v>130</v>
      </c>
      <c r="E343" s="189" t="s">
        <v>445</v>
      </c>
      <c r="F343" s="190" t="s">
        <v>446</v>
      </c>
      <c r="G343" s="191" t="s">
        <v>172</v>
      </c>
      <c r="H343" s="192">
        <v>119.051</v>
      </c>
      <c r="I343" s="193"/>
      <c r="J343" s="194">
        <f>ROUND(I343*H343,2)</f>
        <v>0</v>
      </c>
      <c r="K343" s="195"/>
      <c r="L343" s="40"/>
      <c r="M343" s="196" t="s">
        <v>1</v>
      </c>
      <c r="N343" s="197" t="s">
        <v>47</v>
      </c>
      <c r="O343" s="72"/>
      <c r="P343" s="198">
        <f>O343*H343</f>
        <v>0</v>
      </c>
      <c r="Q343" s="198">
        <v>0</v>
      </c>
      <c r="R343" s="198">
        <f>Q343*H343</f>
        <v>0</v>
      </c>
      <c r="S343" s="198">
        <v>0</v>
      </c>
      <c r="T343" s="19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134</v>
      </c>
      <c r="AT343" s="200" t="s">
        <v>130</v>
      </c>
      <c r="AU343" s="200" t="s">
        <v>92</v>
      </c>
      <c r="AY343" s="17" t="s">
        <v>127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7" t="s">
        <v>90</v>
      </c>
      <c r="BK343" s="201">
        <f>ROUND(I343*H343,2)</f>
        <v>0</v>
      </c>
      <c r="BL343" s="17" t="s">
        <v>134</v>
      </c>
      <c r="BM343" s="200" t="s">
        <v>447</v>
      </c>
    </row>
    <row r="344" spans="1:65" s="2" customFormat="1" ht="11.25">
      <c r="A344" s="35"/>
      <c r="B344" s="36"/>
      <c r="C344" s="37"/>
      <c r="D344" s="202" t="s">
        <v>135</v>
      </c>
      <c r="E344" s="37"/>
      <c r="F344" s="203" t="s">
        <v>448</v>
      </c>
      <c r="G344" s="37"/>
      <c r="H344" s="37"/>
      <c r="I344" s="204"/>
      <c r="J344" s="37"/>
      <c r="K344" s="37"/>
      <c r="L344" s="40"/>
      <c r="M344" s="205"/>
      <c r="N344" s="206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7" t="s">
        <v>135</v>
      </c>
      <c r="AU344" s="17" t="s">
        <v>92</v>
      </c>
    </row>
    <row r="345" spans="1:65" s="13" customFormat="1" ht="11.25">
      <c r="B345" s="207"/>
      <c r="C345" s="208"/>
      <c r="D345" s="202" t="s">
        <v>147</v>
      </c>
      <c r="E345" s="209" t="s">
        <v>1</v>
      </c>
      <c r="F345" s="210" t="s">
        <v>449</v>
      </c>
      <c r="G345" s="208"/>
      <c r="H345" s="211">
        <v>105.995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147</v>
      </c>
      <c r="AU345" s="217" t="s">
        <v>92</v>
      </c>
      <c r="AV345" s="13" t="s">
        <v>92</v>
      </c>
      <c r="AW345" s="13" t="s">
        <v>39</v>
      </c>
      <c r="AX345" s="13" t="s">
        <v>82</v>
      </c>
      <c r="AY345" s="217" t="s">
        <v>127</v>
      </c>
    </row>
    <row r="346" spans="1:65" s="13" customFormat="1" ht="11.25">
      <c r="B346" s="207"/>
      <c r="C346" s="208"/>
      <c r="D346" s="202" t="s">
        <v>147</v>
      </c>
      <c r="E346" s="209" t="s">
        <v>1</v>
      </c>
      <c r="F346" s="210" t="s">
        <v>450</v>
      </c>
      <c r="G346" s="208"/>
      <c r="H346" s="211">
        <v>13.055999999999999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147</v>
      </c>
      <c r="AU346" s="217" t="s">
        <v>92</v>
      </c>
      <c r="AV346" s="13" t="s">
        <v>92</v>
      </c>
      <c r="AW346" s="13" t="s">
        <v>39</v>
      </c>
      <c r="AX346" s="13" t="s">
        <v>82</v>
      </c>
      <c r="AY346" s="217" t="s">
        <v>127</v>
      </c>
    </row>
    <row r="347" spans="1:65" s="14" customFormat="1" ht="11.25">
      <c r="B347" s="218"/>
      <c r="C347" s="219"/>
      <c r="D347" s="202" t="s">
        <v>147</v>
      </c>
      <c r="E347" s="220" t="s">
        <v>1</v>
      </c>
      <c r="F347" s="221" t="s">
        <v>149</v>
      </c>
      <c r="G347" s="219"/>
      <c r="H347" s="222">
        <v>119.051</v>
      </c>
      <c r="I347" s="223"/>
      <c r="J347" s="219"/>
      <c r="K347" s="219"/>
      <c r="L347" s="224"/>
      <c r="M347" s="225"/>
      <c r="N347" s="226"/>
      <c r="O347" s="226"/>
      <c r="P347" s="226"/>
      <c r="Q347" s="226"/>
      <c r="R347" s="226"/>
      <c r="S347" s="226"/>
      <c r="T347" s="227"/>
      <c r="AT347" s="228" t="s">
        <v>147</v>
      </c>
      <c r="AU347" s="228" t="s">
        <v>92</v>
      </c>
      <c r="AV347" s="14" t="s">
        <v>134</v>
      </c>
      <c r="AW347" s="14" t="s">
        <v>39</v>
      </c>
      <c r="AX347" s="14" t="s">
        <v>90</v>
      </c>
      <c r="AY347" s="228" t="s">
        <v>127</v>
      </c>
    </row>
    <row r="348" spans="1:65" s="2" customFormat="1" ht="24.2" customHeight="1">
      <c r="A348" s="35"/>
      <c r="B348" s="36"/>
      <c r="C348" s="188" t="s">
        <v>451</v>
      </c>
      <c r="D348" s="188" t="s">
        <v>130</v>
      </c>
      <c r="E348" s="189" t="s">
        <v>452</v>
      </c>
      <c r="F348" s="190" t="s">
        <v>453</v>
      </c>
      <c r="G348" s="191" t="s">
        <v>172</v>
      </c>
      <c r="H348" s="192">
        <v>119.051</v>
      </c>
      <c r="I348" s="193"/>
      <c r="J348" s="194">
        <f>ROUND(I348*H348,2)</f>
        <v>0</v>
      </c>
      <c r="K348" s="195"/>
      <c r="L348" s="40"/>
      <c r="M348" s="196" t="s">
        <v>1</v>
      </c>
      <c r="N348" s="197" t="s">
        <v>47</v>
      </c>
      <c r="O348" s="72"/>
      <c r="P348" s="198">
        <f>O348*H348</f>
        <v>0</v>
      </c>
      <c r="Q348" s="198">
        <v>0</v>
      </c>
      <c r="R348" s="198">
        <f>Q348*H348</f>
        <v>0</v>
      </c>
      <c r="S348" s="198">
        <v>0</v>
      </c>
      <c r="T348" s="19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0" t="s">
        <v>134</v>
      </c>
      <c r="AT348" s="200" t="s">
        <v>130</v>
      </c>
      <c r="AU348" s="200" t="s">
        <v>92</v>
      </c>
      <c r="AY348" s="17" t="s">
        <v>127</v>
      </c>
      <c r="BE348" s="201">
        <f>IF(N348="základní",J348,0)</f>
        <v>0</v>
      </c>
      <c r="BF348" s="201">
        <f>IF(N348="snížená",J348,0)</f>
        <v>0</v>
      </c>
      <c r="BG348" s="201">
        <f>IF(N348="zákl. přenesená",J348,0)</f>
        <v>0</v>
      </c>
      <c r="BH348" s="201">
        <f>IF(N348="sníž. přenesená",J348,0)</f>
        <v>0</v>
      </c>
      <c r="BI348" s="201">
        <f>IF(N348="nulová",J348,0)</f>
        <v>0</v>
      </c>
      <c r="BJ348" s="17" t="s">
        <v>90</v>
      </c>
      <c r="BK348" s="201">
        <f>ROUND(I348*H348,2)</f>
        <v>0</v>
      </c>
      <c r="BL348" s="17" t="s">
        <v>134</v>
      </c>
      <c r="BM348" s="200" t="s">
        <v>454</v>
      </c>
    </row>
    <row r="349" spans="1:65" s="2" customFormat="1" ht="19.5">
      <c r="A349" s="35"/>
      <c r="B349" s="36"/>
      <c r="C349" s="37"/>
      <c r="D349" s="202" t="s">
        <v>135</v>
      </c>
      <c r="E349" s="37"/>
      <c r="F349" s="203" t="s">
        <v>455</v>
      </c>
      <c r="G349" s="37"/>
      <c r="H349" s="37"/>
      <c r="I349" s="204"/>
      <c r="J349" s="37"/>
      <c r="K349" s="37"/>
      <c r="L349" s="40"/>
      <c r="M349" s="205"/>
      <c r="N349" s="206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7" t="s">
        <v>135</v>
      </c>
      <c r="AU349" s="17" t="s">
        <v>92</v>
      </c>
    </row>
    <row r="350" spans="1:65" s="13" customFormat="1" ht="11.25">
      <c r="B350" s="207"/>
      <c r="C350" s="208"/>
      <c r="D350" s="202" t="s">
        <v>147</v>
      </c>
      <c r="E350" s="209" t="s">
        <v>1</v>
      </c>
      <c r="F350" s="210" t="s">
        <v>449</v>
      </c>
      <c r="G350" s="208"/>
      <c r="H350" s="211">
        <v>105.995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147</v>
      </c>
      <c r="AU350" s="217" t="s">
        <v>92</v>
      </c>
      <c r="AV350" s="13" t="s">
        <v>92</v>
      </c>
      <c r="AW350" s="13" t="s">
        <v>39</v>
      </c>
      <c r="AX350" s="13" t="s">
        <v>82</v>
      </c>
      <c r="AY350" s="217" t="s">
        <v>127</v>
      </c>
    </row>
    <row r="351" spans="1:65" s="13" customFormat="1" ht="11.25">
      <c r="B351" s="207"/>
      <c r="C351" s="208"/>
      <c r="D351" s="202" t="s">
        <v>147</v>
      </c>
      <c r="E351" s="209" t="s">
        <v>1</v>
      </c>
      <c r="F351" s="210" t="s">
        <v>450</v>
      </c>
      <c r="G351" s="208"/>
      <c r="H351" s="211">
        <v>13.055999999999999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147</v>
      </c>
      <c r="AU351" s="217" t="s">
        <v>92</v>
      </c>
      <c r="AV351" s="13" t="s">
        <v>92</v>
      </c>
      <c r="AW351" s="13" t="s">
        <v>39</v>
      </c>
      <c r="AX351" s="13" t="s">
        <v>82</v>
      </c>
      <c r="AY351" s="217" t="s">
        <v>127</v>
      </c>
    </row>
    <row r="352" spans="1:65" s="14" customFormat="1" ht="11.25">
      <c r="B352" s="218"/>
      <c r="C352" s="219"/>
      <c r="D352" s="202" t="s">
        <v>147</v>
      </c>
      <c r="E352" s="220" t="s">
        <v>1</v>
      </c>
      <c r="F352" s="221" t="s">
        <v>149</v>
      </c>
      <c r="G352" s="219"/>
      <c r="H352" s="222">
        <v>119.051</v>
      </c>
      <c r="I352" s="223"/>
      <c r="J352" s="219"/>
      <c r="K352" s="219"/>
      <c r="L352" s="224"/>
      <c r="M352" s="225"/>
      <c r="N352" s="226"/>
      <c r="O352" s="226"/>
      <c r="P352" s="226"/>
      <c r="Q352" s="226"/>
      <c r="R352" s="226"/>
      <c r="S352" s="226"/>
      <c r="T352" s="227"/>
      <c r="AT352" s="228" t="s">
        <v>147</v>
      </c>
      <c r="AU352" s="228" t="s">
        <v>92</v>
      </c>
      <c r="AV352" s="14" t="s">
        <v>134</v>
      </c>
      <c r="AW352" s="14" t="s">
        <v>39</v>
      </c>
      <c r="AX352" s="14" t="s">
        <v>90</v>
      </c>
      <c r="AY352" s="228" t="s">
        <v>127</v>
      </c>
    </row>
    <row r="353" spans="1:65" s="2" customFormat="1" ht="33" customHeight="1">
      <c r="A353" s="35"/>
      <c r="B353" s="36"/>
      <c r="C353" s="188" t="s">
        <v>325</v>
      </c>
      <c r="D353" s="188" t="s">
        <v>130</v>
      </c>
      <c r="E353" s="189" t="s">
        <v>456</v>
      </c>
      <c r="F353" s="190" t="s">
        <v>457</v>
      </c>
      <c r="G353" s="191" t="s">
        <v>172</v>
      </c>
      <c r="H353" s="192">
        <v>103.798</v>
      </c>
      <c r="I353" s="193"/>
      <c r="J353" s="194">
        <f>ROUND(I353*H353,2)</f>
        <v>0</v>
      </c>
      <c r="K353" s="195"/>
      <c r="L353" s="40"/>
      <c r="M353" s="196" t="s">
        <v>1</v>
      </c>
      <c r="N353" s="197" t="s">
        <v>47</v>
      </c>
      <c r="O353" s="72"/>
      <c r="P353" s="198">
        <f>O353*H353</f>
        <v>0</v>
      </c>
      <c r="Q353" s="198">
        <v>0</v>
      </c>
      <c r="R353" s="198">
        <f>Q353*H353</f>
        <v>0</v>
      </c>
      <c r="S353" s="198">
        <v>0</v>
      </c>
      <c r="T353" s="19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0" t="s">
        <v>134</v>
      </c>
      <c r="AT353" s="200" t="s">
        <v>130</v>
      </c>
      <c r="AU353" s="200" t="s">
        <v>92</v>
      </c>
      <c r="AY353" s="17" t="s">
        <v>127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17" t="s">
        <v>90</v>
      </c>
      <c r="BK353" s="201">
        <f>ROUND(I353*H353,2)</f>
        <v>0</v>
      </c>
      <c r="BL353" s="17" t="s">
        <v>134</v>
      </c>
      <c r="BM353" s="200" t="s">
        <v>458</v>
      </c>
    </row>
    <row r="354" spans="1:65" s="2" customFormat="1" ht="29.25">
      <c r="A354" s="35"/>
      <c r="B354" s="36"/>
      <c r="C354" s="37"/>
      <c r="D354" s="202" t="s">
        <v>135</v>
      </c>
      <c r="E354" s="37"/>
      <c r="F354" s="203" t="s">
        <v>459</v>
      </c>
      <c r="G354" s="37"/>
      <c r="H354" s="37"/>
      <c r="I354" s="204"/>
      <c r="J354" s="37"/>
      <c r="K354" s="37"/>
      <c r="L354" s="40"/>
      <c r="M354" s="205"/>
      <c r="N354" s="206"/>
      <c r="O354" s="72"/>
      <c r="P354" s="72"/>
      <c r="Q354" s="72"/>
      <c r="R354" s="72"/>
      <c r="S354" s="72"/>
      <c r="T354" s="73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7" t="s">
        <v>135</v>
      </c>
      <c r="AU354" s="17" t="s">
        <v>92</v>
      </c>
    </row>
    <row r="355" spans="1:65" s="13" customFormat="1" ht="11.25">
      <c r="B355" s="207"/>
      <c r="C355" s="208"/>
      <c r="D355" s="202" t="s">
        <v>147</v>
      </c>
      <c r="E355" s="209" t="s">
        <v>1</v>
      </c>
      <c r="F355" s="210" t="s">
        <v>460</v>
      </c>
      <c r="G355" s="208"/>
      <c r="H355" s="211">
        <v>103.798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147</v>
      </c>
      <c r="AU355" s="217" t="s">
        <v>92</v>
      </c>
      <c r="AV355" s="13" t="s">
        <v>92</v>
      </c>
      <c r="AW355" s="13" t="s">
        <v>39</v>
      </c>
      <c r="AX355" s="13" t="s">
        <v>82</v>
      </c>
      <c r="AY355" s="217" t="s">
        <v>127</v>
      </c>
    </row>
    <row r="356" spans="1:65" s="14" customFormat="1" ht="11.25">
      <c r="B356" s="218"/>
      <c r="C356" s="219"/>
      <c r="D356" s="202" t="s">
        <v>147</v>
      </c>
      <c r="E356" s="220" t="s">
        <v>1</v>
      </c>
      <c r="F356" s="221" t="s">
        <v>149</v>
      </c>
      <c r="G356" s="219"/>
      <c r="H356" s="222">
        <v>103.798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147</v>
      </c>
      <c r="AU356" s="228" t="s">
        <v>92</v>
      </c>
      <c r="AV356" s="14" t="s">
        <v>134</v>
      </c>
      <c r="AW356" s="14" t="s">
        <v>39</v>
      </c>
      <c r="AX356" s="14" t="s">
        <v>90</v>
      </c>
      <c r="AY356" s="228" t="s">
        <v>127</v>
      </c>
    </row>
    <row r="357" spans="1:65" s="2" customFormat="1" ht="33" customHeight="1">
      <c r="A357" s="35"/>
      <c r="B357" s="36"/>
      <c r="C357" s="188" t="s">
        <v>461</v>
      </c>
      <c r="D357" s="188" t="s">
        <v>130</v>
      </c>
      <c r="E357" s="189" t="s">
        <v>462</v>
      </c>
      <c r="F357" s="190" t="s">
        <v>463</v>
      </c>
      <c r="G357" s="191" t="s">
        <v>172</v>
      </c>
      <c r="H357" s="192">
        <v>105.995</v>
      </c>
      <c r="I357" s="193"/>
      <c r="J357" s="194">
        <f>ROUND(I357*H357,2)</f>
        <v>0</v>
      </c>
      <c r="K357" s="195"/>
      <c r="L357" s="40"/>
      <c r="M357" s="196" t="s">
        <v>1</v>
      </c>
      <c r="N357" s="197" t="s">
        <v>47</v>
      </c>
      <c r="O357" s="72"/>
      <c r="P357" s="198">
        <f>O357*H357</f>
        <v>0</v>
      </c>
      <c r="Q357" s="198">
        <v>0</v>
      </c>
      <c r="R357" s="198">
        <f>Q357*H357</f>
        <v>0</v>
      </c>
      <c r="S357" s="198">
        <v>0</v>
      </c>
      <c r="T357" s="19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0" t="s">
        <v>134</v>
      </c>
      <c r="AT357" s="200" t="s">
        <v>130</v>
      </c>
      <c r="AU357" s="200" t="s">
        <v>92</v>
      </c>
      <c r="AY357" s="17" t="s">
        <v>127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7" t="s">
        <v>90</v>
      </c>
      <c r="BK357" s="201">
        <f>ROUND(I357*H357,2)</f>
        <v>0</v>
      </c>
      <c r="BL357" s="17" t="s">
        <v>134</v>
      </c>
      <c r="BM357" s="200" t="s">
        <v>464</v>
      </c>
    </row>
    <row r="358" spans="1:65" s="2" customFormat="1" ht="29.25">
      <c r="A358" s="35"/>
      <c r="B358" s="36"/>
      <c r="C358" s="37"/>
      <c r="D358" s="202" t="s">
        <v>135</v>
      </c>
      <c r="E358" s="37"/>
      <c r="F358" s="203" t="s">
        <v>465</v>
      </c>
      <c r="G358" s="37"/>
      <c r="H358" s="37"/>
      <c r="I358" s="204"/>
      <c r="J358" s="37"/>
      <c r="K358" s="37"/>
      <c r="L358" s="40"/>
      <c r="M358" s="205"/>
      <c r="N358" s="206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7" t="s">
        <v>135</v>
      </c>
      <c r="AU358" s="17" t="s">
        <v>92</v>
      </c>
    </row>
    <row r="359" spans="1:65" s="13" customFormat="1" ht="11.25">
      <c r="B359" s="207"/>
      <c r="C359" s="208"/>
      <c r="D359" s="202" t="s">
        <v>147</v>
      </c>
      <c r="E359" s="209" t="s">
        <v>1</v>
      </c>
      <c r="F359" s="210" t="s">
        <v>466</v>
      </c>
      <c r="G359" s="208"/>
      <c r="H359" s="211">
        <v>105.995</v>
      </c>
      <c r="I359" s="212"/>
      <c r="J359" s="208"/>
      <c r="K359" s="208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147</v>
      </c>
      <c r="AU359" s="217" t="s">
        <v>92</v>
      </c>
      <c r="AV359" s="13" t="s">
        <v>92</v>
      </c>
      <c r="AW359" s="13" t="s">
        <v>39</v>
      </c>
      <c r="AX359" s="13" t="s">
        <v>82</v>
      </c>
      <c r="AY359" s="217" t="s">
        <v>127</v>
      </c>
    </row>
    <row r="360" spans="1:65" s="14" customFormat="1" ht="11.25">
      <c r="B360" s="218"/>
      <c r="C360" s="219"/>
      <c r="D360" s="202" t="s">
        <v>147</v>
      </c>
      <c r="E360" s="220" t="s">
        <v>1</v>
      </c>
      <c r="F360" s="221" t="s">
        <v>149</v>
      </c>
      <c r="G360" s="219"/>
      <c r="H360" s="222">
        <v>105.995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147</v>
      </c>
      <c r="AU360" s="228" t="s">
        <v>92</v>
      </c>
      <c r="AV360" s="14" t="s">
        <v>134</v>
      </c>
      <c r="AW360" s="14" t="s">
        <v>39</v>
      </c>
      <c r="AX360" s="14" t="s">
        <v>90</v>
      </c>
      <c r="AY360" s="228" t="s">
        <v>127</v>
      </c>
    </row>
    <row r="361" spans="1:65" s="2" customFormat="1" ht="33" customHeight="1">
      <c r="A361" s="35"/>
      <c r="B361" s="36"/>
      <c r="C361" s="188" t="s">
        <v>329</v>
      </c>
      <c r="D361" s="188" t="s">
        <v>130</v>
      </c>
      <c r="E361" s="189" t="s">
        <v>467</v>
      </c>
      <c r="F361" s="190" t="s">
        <v>468</v>
      </c>
      <c r="G361" s="191" t="s">
        <v>172</v>
      </c>
      <c r="H361" s="192">
        <v>14.656000000000001</v>
      </c>
      <c r="I361" s="193"/>
      <c r="J361" s="194">
        <f>ROUND(I361*H361,2)</f>
        <v>0</v>
      </c>
      <c r="K361" s="195"/>
      <c r="L361" s="40"/>
      <c r="M361" s="196" t="s">
        <v>1</v>
      </c>
      <c r="N361" s="197" t="s">
        <v>47</v>
      </c>
      <c r="O361" s="72"/>
      <c r="P361" s="198">
        <f>O361*H361</f>
        <v>0</v>
      </c>
      <c r="Q361" s="198">
        <v>0</v>
      </c>
      <c r="R361" s="198">
        <f>Q361*H361</f>
        <v>0</v>
      </c>
      <c r="S361" s="198">
        <v>0</v>
      </c>
      <c r="T361" s="19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0" t="s">
        <v>134</v>
      </c>
      <c r="AT361" s="200" t="s">
        <v>130</v>
      </c>
      <c r="AU361" s="200" t="s">
        <v>92</v>
      </c>
      <c r="AY361" s="17" t="s">
        <v>127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7" t="s">
        <v>90</v>
      </c>
      <c r="BK361" s="201">
        <f>ROUND(I361*H361,2)</f>
        <v>0</v>
      </c>
      <c r="BL361" s="17" t="s">
        <v>134</v>
      </c>
      <c r="BM361" s="200" t="s">
        <v>469</v>
      </c>
    </row>
    <row r="362" spans="1:65" s="2" customFormat="1" ht="29.25">
      <c r="A362" s="35"/>
      <c r="B362" s="36"/>
      <c r="C362" s="37"/>
      <c r="D362" s="202" t="s">
        <v>135</v>
      </c>
      <c r="E362" s="37"/>
      <c r="F362" s="203" t="s">
        <v>470</v>
      </c>
      <c r="G362" s="37"/>
      <c r="H362" s="37"/>
      <c r="I362" s="204"/>
      <c r="J362" s="37"/>
      <c r="K362" s="37"/>
      <c r="L362" s="40"/>
      <c r="M362" s="205"/>
      <c r="N362" s="206"/>
      <c r="O362" s="72"/>
      <c r="P362" s="72"/>
      <c r="Q362" s="72"/>
      <c r="R362" s="72"/>
      <c r="S362" s="72"/>
      <c r="T362" s="73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7" t="s">
        <v>135</v>
      </c>
      <c r="AU362" s="17" t="s">
        <v>92</v>
      </c>
    </row>
    <row r="363" spans="1:65" s="13" customFormat="1" ht="11.25">
      <c r="B363" s="207"/>
      <c r="C363" s="208"/>
      <c r="D363" s="202" t="s">
        <v>147</v>
      </c>
      <c r="E363" s="209" t="s">
        <v>1</v>
      </c>
      <c r="F363" s="210" t="s">
        <v>471</v>
      </c>
      <c r="G363" s="208"/>
      <c r="H363" s="211">
        <v>14.656000000000001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147</v>
      </c>
      <c r="AU363" s="217" t="s">
        <v>92</v>
      </c>
      <c r="AV363" s="13" t="s">
        <v>92</v>
      </c>
      <c r="AW363" s="13" t="s">
        <v>39</v>
      </c>
      <c r="AX363" s="13" t="s">
        <v>82</v>
      </c>
      <c r="AY363" s="217" t="s">
        <v>127</v>
      </c>
    </row>
    <row r="364" spans="1:65" s="14" customFormat="1" ht="11.25">
      <c r="B364" s="218"/>
      <c r="C364" s="219"/>
      <c r="D364" s="202" t="s">
        <v>147</v>
      </c>
      <c r="E364" s="220" t="s">
        <v>1</v>
      </c>
      <c r="F364" s="221" t="s">
        <v>149</v>
      </c>
      <c r="G364" s="219"/>
      <c r="H364" s="222">
        <v>14.656000000000001</v>
      </c>
      <c r="I364" s="223"/>
      <c r="J364" s="219"/>
      <c r="K364" s="219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147</v>
      </c>
      <c r="AU364" s="228" t="s">
        <v>92</v>
      </c>
      <c r="AV364" s="14" t="s">
        <v>134</v>
      </c>
      <c r="AW364" s="14" t="s">
        <v>39</v>
      </c>
      <c r="AX364" s="14" t="s">
        <v>90</v>
      </c>
      <c r="AY364" s="228" t="s">
        <v>127</v>
      </c>
    </row>
    <row r="365" spans="1:65" s="2" customFormat="1" ht="24.2" customHeight="1">
      <c r="A365" s="35"/>
      <c r="B365" s="36"/>
      <c r="C365" s="188" t="s">
        <v>472</v>
      </c>
      <c r="D365" s="188" t="s">
        <v>130</v>
      </c>
      <c r="E365" s="189" t="s">
        <v>473</v>
      </c>
      <c r="F365" s="190" t="s">
        <v>474</v>
      </c>
      <c r="G365" s="191" t="s">
        <v>172</v>
      </c>
      <c r="H365" s="192">
        <v>15.779</v>
      </c>
      <c r="I365" s="193"/>
      <c r="J365" s="194">
        <f>ROUND(I365*H365,2)</f>
        <v>0</v>
      </c>
      <c r="K365" s="195"/>
      <c r="L365" s="40"/>
      <c r="M365" s="196" t="s">
        <v>1</v>
      </c>
      <c r="N365" s="197" t="s">
        <v>47</v>
      </c>
      <c r="O365" s="72"/>
      <c r="P365" s="198">
        <f>O365*H365</f>
        <v>0</v>
      </c>
      <c r="Q365" s="198">
        <v>0</v>
      </c>
      <c r="R365" s="198">
        <f>Q365*H365</f>
        <v>0</v>
      </c>
      <c r="S365" s="198">
        <v>0</v>
      </c>
      <c r="T365" s="19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0" t="s">
        <v>134</v>
      </c>
      <c r="AT365" s="200" t="s">
        <v>130</v>
      </c>
      <c r="AU365" s="200" t="s">
        <v>92</v>
      </c>
      <c r="AY365" s="17" t="s">
        <v>127</v>
      </c>
      <c r="BE365" s="201">
        <f>IF(N365="základní",J365,0)</f>
        <v>0</v>
      </c>
      <c r="BF365" s="201">
        <f>IF(N365="snížená",J365,0)</f>
        <v>0</v>
      </c>
      <c r="BG365" s="201">
        <f>IF(N365="zákl. přenesená",J365,0)</f>
        <v>0</v>
      </c>
      <c r="BH365" s="201">
        <f>IF(N365="sníž. přenesená",J365,0)</f>
        <v>0</v>
      </c>
      <c r="BI365" s="201">
        <f>IF(N365="nulová",J365,0)</f>
        <v>0</v>
      </c>
      <c r="BJ365" s="17" t="s">
        <v>90</v>
      </c>
      <c r="BK365" s="201">
        <f>ROUND(I365*H365,2)</f>
        <v>0</v>
      </c>
      <c r="BL365" s="17" t="s">
        <v>134</v>
      </c>
      <c r="BM365" s="200" t="s">
        <v>475</v>
      </c>
    </row>
    <row r="366" spans="1:65" s="2" customFormat="1" ht="48.75">
      <c r="A366" s="35"/>
      <c r="B366" s="36"/>
      <c r="C366" s="37"/>
      <c r="D366" s="202" t="s">
        <v>135</v>
      </c>
      <c r="E366" s="37"/>
      <c r="F366" s="203" t="s">
        <v>476</v>
      </c>
      <c r="G366" s="37"/>
      <c r="H366" s="37"/>
      <c r="I366" s="204"/>
      <c r="J366" s="37"/>
      <c r="K366" s="37"/>
      <c r="L366" s="40"/>
      <c r="M366" s="205"/>
      <c r="N366" s="206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7" t="s">
        <v>135</v>
      </c>
      <c r="AU366" s="17" t="s">
        <v>92</v>
      </c>
    </row>
    <row r="367" spans="1:65" s="13" customFormat="1" ht="11.25">
      <c r="B367" s="207"/>
      <c r="C367" s="208"/>
      <c r="D367" s="202" t="s">
        <v>147</v>
      </c>
      <c r="E367" s="209" t="s">
        <v>1</v>
      </c>
      <c r="F367" s="210" t="s">
        <v>477</v>
      </c>
      <c r="G367" s="208"/>
      <c r="H367" s="211">
        <v>14.179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147</v>
      </c>
      <c r="AU367" s="217" t="s">
        <v>92</v>
      </c>
      <c r="AV367" s="13" t="s">
        <v>92</v>
      </c>
      <c r="AW367" s="13" t="s">
        <v>39</v>
      </c>
      <c r="AX367" s="13" t="s">
        <v>82</v>
      </c>
      <c r="AY367" s="217" t="s">
        <v>127</v>
      </c>
    </row>
    <row r="368" spans="1:65" s="13" customFormat="1" ht="11.25">
      <c r="B368" s="207"/>
      <c r="C368" s="208"/>
      <c r="D368" s="202" t="s">
        <v>147</v>
      </c>
      <c r="E368" s="209" t="s">
        <v>1</v>
      </c>
      <c r="F368" s="210" t="s">
        <v>478</v>
      </c>
      <c r="G368" s="208"/>
      <c r="H368" s="211">
        <v>1.6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147</v>
      </c>
      <c r="AU368" s="217" t="s">
        <v>92</v>
      </c>
      <c r="AV368" s="13" t="s">
        <v>92</v>
      </c>
      <c r="AW368" s="13" t="s">
        <v>39</v>
      </c>
      <c r="AX368" s="13" t="s">
        <v>82</v>
      </c>
      <c r="AY368" s="217" t="s">
        <v>127</v>
      </c>
    </row>
    <row r="369" spans="1:65" s="14" customFormat="1" ht="11.25">
      <c r="B369" s="218"/>
      <c r="C369" s="219"/>
      <c r="D369" s="202" t="s">
        <v>147</v>
      </c>
      <c r="E369" s="220" t="s">
        <v>1</v>
      </c>
      <c r="F369" s="221" t="s">
        <v>149</v>
      </c>
      <c r="G369" s="219"/>
      <c r="H369" s="222">
        <v>15.779</v>
      </c>
      <c r="I369" s="223"/>
      <c r="J369" s="219"/>
      <c r="K369" s="219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147</v>
      </c>
      <c r="AU369" s="228" t="s">
        <v>92</v>
      </c>
      <c r="AV369" s="14" t="s">
        <v>134</v>
      </c>
      <c r="AW369" s="14" t="s">
        <v>39</v>
      </c>
      <c r="AX369" s="14" t="s">
        <v>90</v>
      </c>
      <c r="AY369" s="228" t="s">
        <v>127</v>
      </c>
    </row>
    <row r="370" spans="1:65" s="2" customFormat="1" ht="16.5" customHeight="1">
      <c r="A370" s="35"/>
      <c r="B370" s="36"/>
      <c r="C370" s="243" t="s">
        <v>336</v>
      </c>
      <c r="D370" s="243" t="s">
        <v>239</v>
      </c>
      <c r="E370" s="244" t="s">
        <v>479</v>
      </c>
      <c r="F370" s="245" t="s">
        <v>480</v>
      </c>
      <c r="G370" s="246" t="s">
        <v>172</v>
      </c>
      <c r="H370" s="247">
        <v>14.179</v>
      </c>
      <c r="I370" s="248"/>
      <c r="J370" s="249">
        <f>ROUND(I370*H370,2)</f>
        <v>0</v>
      </c>
      <c r="K370" s="250"/>
      <c r="L370" s="251"/>
      <c r="M370" s="252" t="s">
        <v>1</v>
      </c>
      <c r="N370" s="253" t="s">
        <v>47</v>
      </c>
      <c r="O370" s="72"/>
      <c r="P370" s="198">
        <f>O370*H370</f>
        <v>0</v>
      </c>
      <c r="Q370" s="198">
        <v>0</v>
      </c>
      <c r="R370" s="198">
        <f>Q370*H370</f>
        <v>0</v>
      </c>
      <c r="S370" s="198">
        <v>0</v>
      </c>
      <c r="T370" s="199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0" t="s">
        <v>153</v>
      </c>
      <c r="AT370" s="200" t="s">
        <v>239</v>
      </c>
      <c r="AU370" s="200" t="s">
        <v>92</v>
      </c>
      <c r="AY370" s="17" t="s">
        <v>127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17" t="s">
        <v>90</v>
      </c>
      <c r="BK370" s="201">
        <f>ROUND(I370*H370,2)</f>
        <v>0</v>
      </c>
      <c r="BL370" s="17" t="s">
        <v>134</v>
      </c>
      <c r="BM370" s="200" t="s">
        <v>481</v>
      </c>
    </row>
    <row r="371" spans="1:65" s="2" customFormat="1" ht="11.25">
      <c r="A371" s="35"/>
      <c r="B371" s="36"/>
      <c r="C371" s="37"/>
      <c r="D371" s="202" t="s">
        <v>135</v>
      </c>
      <c r="E371" s="37"/>
      <c r="F371" s="203" t="s">
        <v>480</v>
      </c>
      <c r="G371" s="37"/>
      <c r="H371" s="37"/>
      <c r="I371" s="204"/>
      <c r="J371" s="37"/>
      <c r="K371" s="37"/>
      <c r="L371" s="40"/>
      <c r="M371" s="205"/>
      <c r="N371" s="206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7" t="s">
        <v>135</v>
      </c>
      <c r="AU371" s="17" t="s">
        <v>92</v>
      </c>
    </row>
    <row r="372" spans="1:65" s="13" customFormat="1" ht="11.25">
      <c r="B372" s="207"/>
      <c r="C372" s="208"/>
      <c r="D372" s="202" t="s">
        <v>147</v>
      </c>
      <c r="E372" s="209" t="s">
        <v>1</v>
      </c>
      <c r="F372" s="210" t="s">
        <v>477</v>
      </c>
      <c r="G372" s="208"/>
      <c r="H372" s="211">
        <v>14.179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147</v>
      </c>
      <c r="AU372" s="217" t="s">
        <v>92</v>
      </c>
      <c r="AV372" s="13" t="s">
        <v>92</v>
      </c>
      <c r="AW372" s="13" t="s">
        <v>39</v>
      </c>
      <c r="AX372" s="13" t="s">
        <v>82</v>
      </c>
      <c r="AY372" s="217" t="s">
        <v>127</v>
      </c>
    </row>
    <row r="373" spans="1:65" s="14" customFormat="1" ht="11.25">
      <c r="B373" s="218"/>
      <c r="C373" s="219"/>
      <c r="D373" s="202" t="s">
        <v>147</v>
      </c>
      <c r="E373" s="220" t="s">
        <v>1</v>
      </c>
      <c r="F373" s="221" t="s">
        <v>149</v>
      </c>
      <c r="G373" s="219"/>
      <c r="H373" s="222">
        <v>14.179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147</v>
      </c>
      <c r="AU373" s="228" t="s">
        <v>92</v>
      </c>
      <c r="AV373" s="14" t="s">
        <v>134</v>
      </c>
      <c r="AW373" s="14" t="s">
        <v>39</v>
      </c>
      <c r="AX373" s="14" t="s">
        <v>90</v>
      </c>
      <c r="AY373" s="228" t="s">
        <v>127</v>
      </c>
    </row>
    <row r="374" spans="1:65" s="2" customFormat="1" ht="24.2" customHeight="1">
      <c r="A374" s="35"/>
      <c r="B374" s="36"/>
      <c r="C374" s="243" t="s">
        <v>482</v>
      </c>
      <c r="D374" s="243" t="s">
        <v>239</v>
      </c>
      <c r="E374" s="244" t="s">
        <v>483</v>
      </c>
      <c r="F374" s="245" t="s">
        <v>484</v>
      </c>
      <c r="G374" s="246" t="s">
        <v>172</v>
      </c>
      <c r="H374" s="247">
        <v>3.0830000000000002</v>
      </c>
      <c r="I374" s="248"/>
      <c r="J374" s="249">
        <f>ROUND(I374*H374,2)</f>
        <v>0</v>
      </c>
      <c r="K374" s="250"/>
      <c r="L374" s="251"/>
      <c r="M374" s="252" t="s">
        <v>1</v>
      </c>
      <c r="N374" s="253" t="s">
        <v>47</v>
      </c>
      <c r="O374" s="72"/>
      <c r="P374" s="198">
        <f>O374*H374</f>
        <v>0</v>
      </c>
      <c r="Q374" s="198">
        <v>0</v>
      </c>
      <c r="R374" s="198">
        <f>Q374*H374</f>
        <v>0</v>
      </c>
      <c r="S374" s="198">
        <v>0</v>
      </c>
      <c r="T374" s="199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0" t="s">
        <v>153</v>
      </c>
      <c r="AT374" s="200" t="s">
        <v>239</v>
      </c>
      <c r="AU374" s="200" t="s">
        <v>92</v>
      </c>
      <c r="AY374" s="17" t="s">
        <v>127</v>
      </c>
      <c r="BE374" s="201">
        <f>IF(N374="základní",J374,0)</f>
        <v>0</v>
      </c>
      <c r="BF374" s="201">
        <f>IF(N374="snížená",J374,0)</f>
        <v>0</v>
      </c>
      <c r="BG374" s="201">
        <f>IF(N374="zákl. přenesená",J374,0)</f>
        <v>0</v>
      </c>
      <c r="BH374" s="201">
        <f>IF(N374="sníž. přenesená",J374,0)</f>
        <v>0</v>
      </c>
      <c r="BI374" s="201">
        <f>IF(N374="nulová",J374,0)</f>
        <v>0</v>
      </c>
      <c r="BJ374" s="17" t="s">
        <v>90</v>
      </c>
      <c r="BK374" s="201">
        <f>ROUND(I374*H374,2)</f>
        <v>0</v>
      </c>
      <c r="BL374" s="17" t="s">
        <v>134</v>
      </c>
      <c r="BM374" s="200" t="s">
        <v>485</v>
      </c>
    </row>
    <row r="375" spans="1:65" s="2" customFormat="1" ht="19.5">
      <c r="A375" s="35"/>
      <c r="B375" s="36"/>
      <c r="C375" s="37"/>
      <c r="D375" s="202" t="s">
        <v>135</v>
      </c>
      <c r="E375" s="37"/>
      <c r="F375" s="203" t="s">
        <v>484</v>
      </c>
      <c r="G375" s="37"/>
      <c r="H375" s="37"/>
      <c r="I375" s="204"/>
      <c r="J375" s="37"/>
      <c r="K375" s="37"/>
      <c r="L375" s="40"/>
      <c r="M375" s="205"/>
      <c r="N375" s="206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7" t="s">
        <v>135</v>
      </c>
      <c r="AU375" s="17" t="s">
        <v>92</v>
      </c>
    </row>
    <row r="376" spans="1:65" s="13" customFormat="1" ht="11.25">
      <c r="B376" s="207"/>
      <c r="C376" s="208"/>
      <c r="D376" s="202" t="s">
        <v>147</v>
      </c>
      <c r="E376" s="209" t="s">
        <v>1</v>
      </c>
      <c r="F376" s="210" t="s">
        <v>486</v>
      </c>
      <c r="G376" s="208"/>
      <c r="H376" s="211">
        <v>1.4830000000000001</v>
      </c>
      <c r="I376" s="212"/>
      <c r="J376" s="208"/>
      <c r="K376" s="208"/>
      <c r="L376" s="213"/>
      <c r="M376" s="214"/>
      <c r="N376" s="215"/>
      <c r="O376" s="215"/>
      <c r="P376" s="215"/>
      <c r="Q376" s="215"/>
      <c r="R376" s="215"/>
      <c r="S376" s="215"/>
      <c r="T376" s="216"/>
      <c r="AT376" s="217" t="s">
        <v>147</v>
      </c>
      <c r="AU376" s="217" t="s">
        <v>92</v>
      </c>
      <c r="AV376" s="13" t="s">
        <v>92</v>
      </c>
      <c r="AW376" s="13" t="s">
        <v>39</v>
      </c>
      <c r="AX376" s="13" t="s">
        <v>82</v>
      </c>
      <c r="AY376" s="217" t="s">
        <v>127</v>
      </c>
    </row>
    <row r="377" spans="1:65" s="13" customFormat="1" ht="11.25">
      <c r="B377" s="207"/>
      <c r="C377" s="208"/>
      <c r="D377" s="202" t="s">
        <v>147</v>
      </c>
      <c r="E377" s="209" t="s">
        <v>1</v>
      </c>
      <c r="F377" s="210" t="s">
        <v>487</v>
      </c>
      <c r="G377" s="208"/>
      <c r="H377" s="211">
        <v>1.6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147</v>
      </c>
      <c r="AU377" s="217" t="s">
        <v>92</v>
      </c>
      <c r="AV377" s="13" t="s">
        <v>92</v>
      </c>
      <c r="AW377" s="13" t="s">
        <v>39</v>
      </c>
      <c r="AX377" s="13" t="s">
        <v>82</v>
      </c>
      <c r="AY377" s="217" t="s">
        <v>127</v>
      </c>
    </row>
    <row r="378" spans="1:65" s="14" customFormat="1" ht="11.25">
      <c r="B378" s="218"/>
      <c r="C378" s="219"/>
      <c r="D378" s="202" t="s">
        <v>147</v>
      </c>
      <c r="E378" s="220" t="s">
        <v>1</v>
      </c>
      <c r="F378" s="221" t="s">
        <v>149</v>
      </c>
      <c r="G378" s="219"/>
      <c r="H378" s="222">
        <v>3.0830000000000002</v>
      </c>
      <c r="I378" s="223"/>
      <c r="J378" s="219"/>
      <c r="K378" s="219"/>
      <c r="L378" s="224"/>
      <c r="M378" s="225"/>
      <c r="N378" s="226"/>
      <c r="O378" s="226"/>
      <c r="P378" s="226"/>
      <c r="Q378" s="226"/>
      <c r="R378" s="226"/>
      <c r="S378" s="226"/>
      <c r="T378" s="227"/>
      <c r="AT378" s="228" t="s">
        <v>147</v>
      </c>
      <c r="AU378" s="228" t="s">
        <v>92</v>
      </c>
      <c r="AV378" s="14" t="s">
        <v>134</v>
      </c>
      <c r="AW378" s="14" t="s">
        <v>39</v>
      </c>
      <c r="AX378" s="14" t="s">
        <v>90</v>
      </c>
      <c r="AY378" s="228" t="s">
        <v>127</v>
      </c>
    </row>
    <row r="379" spans="1:65" s="12" customFormat="1" ht="22.9" customHeight="1">
      <c r="B379" s="172"/>
      <c r="C379" s="173"/>
      <c r="D379" s="174" t="s">
        <v>81</v>
      </c>
      <c r="E379" s="186" t="s">
        <v>153</v>
      </c>
      <c r="F379" s="186" t="s">
        <v>488</v>
      </c>
      <c r="G379" s="173"/>
      <c r="H379" s="173"/>
      <c r="I379" s="176"/>
      <c r="J379" s="187">
        <f>BK379</f>
        <v>0</v>
      </c>
      <c r="K379" s="173"/>
      <c r="L379" s="178"/>
      <c r="M379" s="179"/>
      <c r="N379" s="180"/>
      <c r="O379" s="180"/>
      <c r="P379" s="181">
        <f>SUM(P380:P393)</f>
        <v>0</v>
      </c>
      <c r="Q379" s="180"/>
      <c r="R379" s="181">
        <f>SUM(R380:R393)</f>
        <v>0</v>
      </c>
      <c r="S379" s="180"/>
      <c r="T379" s="182">
        <f>SUM(T380:T393)</f>
        <v>0</v>
      </c>
      <c r="AR379" s="183" t="s">
        <v>90</v>
      </c>
      <c r="AT379" s="184" t="s">
        <v>81</v>
      </c>
      <c r="AU379" s="184" t="s">
        <v>90</v>
      </c>
      <c r="AY379" s="183" t="s">
        <v>127</v>
      </c>
      <c r="BK379" s="185">
        <f>SUM(BK380:BK393)</f>
        <v>0</v>
      </c>
    </row>
    <row r="380" spans="1:65" s="2" customFormat="1" ht="33" customHeight="1">
      <c r="A380" s="35"/>
      <c r="B380" s="36"/>
      <c r="C380" s="188" t="s">
        <v>342</v>
      </c>
      <c r="D380" s="188" t="s">
        <v>130</v>
      </c>
      <c r="E380" s="189" t="s">
        <v>489</v>
      </c>
      <c r="F380" s="190" t="s">
        <v>490</v>
      </c>
      <c r="G380" s="191" t="s">
        <v>198</v>
      </c>
      <c r="H380" s="192">
        <v>10</v>
      </c>
      <c r="I380" s="193"/>
      <c r="J380" s="194">
        <f>ROUND(I380*H380,2)</f>
        <v>0</v>
      </c>
      <c r="K380" s="195"/>
      <c r="L380" s="40"/>
      <c r="M380" s="196" t="s">
        <v>1</v>
      </c>
      <c r="N380" s="197" t="s">
        <v>47</v>
      </c>
      <c r="O380" s="72"/>
      <c r="P380" s="198">
        <f>O380*H380</f>
        <v>0</v>
      </c>
      <c r="Q380" s="198">
        <v>0</v>
      </c>
      <c r="R380" s="198">
        <f>Q380*H380</f>
        <v>0</v>
      </c>
      <c r="S380" s="198">
        <v>0</v>
      </c>
      <c r="T380" s="19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0" t="s">
        <v>134</v>
      </c>
      <c r="AT380" s="200" t="s">
        <v>130</v>
      </c>
      <c r="AU380" s="200" t="s">
        <v>92</v>
      </c>
      <c r="AY380" s="17" t="s">
        <v>127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7" t="s">
        <v>90</v>
      </c>
      <c r="BK380" s="201">
        <f>ROUND(I380*H380,2)</f>
        <v>0</v>
      </c>
      <c r="BL380" s="17" t="s">
        <v>134</v>
      </c>
      <c r="BM380" s="200" t="s">
        <v>491</v>
      </c>
    </row>
    <row r="381" spans="1:65" s="2" customFormat="1" ht="29.25">
      <c r="A381" s="35"/>
      <c r="B381" s="36"/>
      <c r="C381" s="37"/>
      <c r="D381" s="202" t="s">
        <v>135</v>
      </c>
      <c r="E381" s="37"/>
      <c r="F381" s="203" t="s">
        <v>492</v>
      </c>
      <c r="G381" s="37"/>
      <c r="H381" s="37"/>
      <c r="I381" s="204"/>
      <c r="J381" s="37"/>
      <c r="K381" s="37"/>
      <c r="L381" s="40"/>
      <c r="M381" s="205"/>
      <c r="N381" s="206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7" t="s">
        <v>135</v>
      </c>
      <c r="AU381" s="17" t="s">
        <v>92</v>
      </c>
    </row>
    <row r="382" spans="1:65" s="13" customFormat="1" ht="22.5">
      <c r="B382" s="207"/>
      <c r="C382" s="208"/>
      <c r="D382" s="202" t="s">
        <v>147</v>
      </c>
      <c r="E382" s="209" t="s">
        <v>1</v>
      </c>
      <c r="F382" s="210" t="s">
        <v>493</v>
      </c>
      <c r="G382" s="208"/>
      <c r="H382" s="211">
        <v>10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147</v>
      </c>
      <c r="AU382" s="217" t="s">
        <v>92</v>
      </c>
      <c r="AV382" s="13" t="s">
        <v>92</v>
      </c>
      <c r="AW382" s="13" t="s">
        <v>39</v>
      </c>
      <c r="AX382" s="13" t="s">
        <v>82</v>
      </c>
      <c r="AY382" s="217" t="s">
        <v>127</v>
      </c>
    </row>
    <row r="383" spans="1:65" s="14" customFormat="1" ht="11.25">
      <c r="B383" s="218"/>
      <c r="C383" s="219"/>
      <c r="D383" s="202" t="s">
        <v>147</v>
      </c>
      <c r="E383" s="220" t="s">
        <v>1</v>
      </c>
      <c r="F383" s="221" t="s">
        <v>149</v>
      </c>
      <c r="G383" s="219"/>
      <c r="H383" s="222">
        <v>10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147</v>
      </c>
      <c r="AU383" s="228" t="s">
        <v>92</v>
      </c>
      <c r="AV383" s="14" t="s">
        <v>134</v>
      </c>
      <c r="AW383" s="14" t="s">
        <v>39</v>
      </c>
      <c r="AX383" s="14" t="s">
        <v>90</v>
      </c>
      <c r="AY383" s="228" t="s">
        <v>127</v>
      </c>
    </row>
    <row r="384" spans="1:65" s="2" customFormat="1" ht="16.5" customHeight="1">
      <c r="A384" s="35"/>
      <c r="B384" s="36"/>
      <c r="C384" s="243" t="s">
        <v>494</v>
      </c>
      <c r="D384" s="243" t="s">
        <v>239</v>
      </c>
      <c r="E384" s="244" t="s">
        <v>495</v>
      </c>
      <c r="F384" s="245" t="s">
        <v>496</v>
      </c>
      <c r="G384" s="246" t="s">
        <v>198</v>
      </c>
      <c r="H384" s="247">
        <v>10</v>
      </c>
      <c r="I384" s="248"/>
      <c r="J384" s="249">
        <f>ROUND(I384*H384,2)</f>
        <v>0</v>
      </c>
      <c r="K384" s="250"/>
      <c r="L384" s="251"/>
      <c r="M384" s="252" t="s">
        <v>1</v>
      </c>
      <c r="N384" s="253" t="s">
        <v>47</v>
      </c>
      <c r="O384" s="72"/>
      <c r="P384" s="198">
        <f>O384*H384</f>
        <v>0</v>
      </c>
      <c r="Q384" s="198">
        <v>0</v>
      </c>
      <c r="R384" s="198">
        <f>Q384*H384</f>
        <v>0</v>
      </c>
      <c r="S384" s="198">
        <v>0</v>
      </c>
      <c r="T384" s="199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0" t="s">
        <v>153</v>
      </c>
      <c r="AT384" s="200" t="s">
        <v>239</v>
      </c>
      <c r="AU384" s="200" t="s">
        <v>92</v>
      </c>
      <c r="AY384" s="17" t="s">
        <v>127</v>
      </c>
      <c r="BE384" s="201">
        <f>IF(N384="základní",J384,0)</f>
        <v>0</v>
      </c>
      <c r="BF384" s="201">
        <f>IF(N384="snížená",J384,0)</f>
        <v>0</v>
      </c>
      <c r="BG384" s="201">
        <f>IF(N384="zákl. přenesená",J384,0)</f>
        <v>0</v>
      </c>
      <c r="BH384" s="201">
        <f>IF(N384="sníž. přenesená",J384,0)</f>
        <v>0</v>
      </c>
      <c r="BI384" s="201">
        <f>IF(N384="nulová",J384,0)</f>
        <v>0</v>
      </c>
      <c r="BJ384" s="17" t="s">
        <v>90</v>
      </c>
      <c r="BK384" s="201">
        <f>ROUND(I384*H384,2)</f>
        <v>0</v>
      </c>
      <c r="BL384" s="17" t="s">
        <v>134</v>
      </c>
      <c r="BM384" s="200" t="s">
        <v>497</v>
      </c>
    </row>
    <row r="385" spans="1:65" s="2" customFormat="1" ht="11.25">
      <c r="A385" s="35"/>
      <c r="B385" s="36"/>
      <c r="C385" s="37"/>
      <c r="D385" s="202" t="s">
        <v>135</v>
      </c>
      <c r="E385" s="37"/>
      <c r="F385" s="203" t="s">
        <v>496</v>
      </c>
      <c r="G385" s="37"/>
      <c r="H385" s="37"/>
      <c r="I385" s="204"/>
      <c r="J385" s="37"/>
      <c r="K385" s="37"/>
      <c r="L385" s="40"/>
      <c r="M385" s="205"/>
      <c r="N385" s="206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7" t="s">
        <v>135</v>
      </c>
      <c r="AU385" s="17" t="s">
        <v>92</v>
      </c>
    </row>
    <row r="386" spans="1:65" s="13" customFormat="1" ht="22.5">
      <c r="B386" s="207"/>
      <c r="C386" s="208"/>
      <c r="D386" s="202" t="s">
        <v>147</v>
      </c>
      <c r="E386" s="209" t="s">
        <v>1</v>
      </c>
      <c r="F386" s="210" t="s">
        <v>493</v>
      </c>
      <c r="G386" s="208"/>
      <c r="H386" s="211">
        <v>10</v>
      </c>
      <c r="I386" s="212"/>
      <c r="J386" s="208"/>
      <c r="K386" s="208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147</v>
      </c>
      <c r="AU386" s="217" t="s">
        <v>92</v>
      </c>
      <c r="AV386" s="13" t="s">
        <v>92</v>
      </c>
      <c r="AW386" s="13" t="s">
        <v>39</v>
      </c>
      <c r="AX386" s="13" t="s">
        <v>82</v>
      </c>
      <c r="AY386" s="217" t="s">
        <v>127</v>
      </c>
    </row>
    <row r="387" spans="1:65" s="14" customFormat="1" ht="11.25">
      <c r="B387" s="218"/>
      <c r="C387" s="219"/>
      <c r="D387" s="202" t="s">
        <v>147</v>
      </c>
      <c r="E387" s="220" t="s">
        <v>1</v>
      </c>
      <c r="F387" s="221" t="s">
        <v>149</v>
      </c>
      <c r="G387" s="219"/>
      <c r="H387" s="222">
        <v>10</v>
      </c>
      <c r="I387" s="223"/>
      <c r="J387" s="219"/>
      <c r="K387" s="219"/>
      <c r="L387" s="224"/>
      <c r="M387" s="225"/>
      <c r="N387" s="226"/>
      <c r="O387" s="226"/>
      <c r="P387" s="226"/>
      <c r="Q387" s="226"/>
      <c r="R387" s="226"/>
      <c r="S387" s="226"/>
      <c r="T387" s="227"/>
      <c r="AT387" s="228" t="s">
        <v>147</v>
      </c>
      <c r="AU387" s="228" t="s">
        <v>92</v>
      </c>
      <c r="AV387" s="14" t="s">
        <v>134</v>
      </c>
      <c r="AW387" s="14" t="s">
        <v>39</v>
      </c>
      <c r="AX387" s="14" t="s">
        <v>90</v>
      </c>
      <c r="AY387" s="228" t="s">
        <v>127</v>
      </c>
    </row>
    <row r="388" spans="1:65" s="2" customFormat="1" ht="24.2" customHeight="1">
      <c r="A388" s="35"/>
      <c r="B388" s="36"/>
      <c r="C388" s="188" t="s">
        <v>352</v>
      </c>
      <c r="D388" s="188" t="s">
        <v>130</v>
      </c>
      <c r="E388" s="189" t="s">
        <v>498</v>
      </c>
      <c r="F388" s="190" t="s">
        <v>499</v>
      </c>
      <c r="G388" s="191" t="s">
        <v>211</v>
      </c>
      <c r="H388" s="192">
        <v>0.28899999999999998</v>
      </c>
      <c r="I388" s="193"/>
      <c r="J388" s="194">
        <f>ROUND(I388*H388,2)</f>
        <v>0</v>
      </c>
      <c r="K388" s="195"/>
      <c r="L388" s="40"/>
      <c r="M388" s="196" t="s">
        <v>1</v>
      </c>
      <c r="N388" s="197" t="s">
        <v>47</v>
      </c>
      <c r="O388" s="72"/>
      <c r="P388" s="198">
        <f>O388*H388</f>
        <v>0</v>
      </c>
      <c r="Q388" s="198">
        <v>0</v>
      </c>
      <c r="R388" s="198">
        <f>Q388*H388</f>
        <v>0</v>
      </c>
      <c r="S388" s="198">
        <v>0</v>
      </c>
      <c r="T388" s="199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0" t="s">
        <v>134</v>
      </c>
      <c r="AT388" s="200" t="s">
        <v>130</v>
      </c>
      <c r="AU388" s="200" t="s">
        <v>92</v>
      </c>
      <c r="AY388" s="17" t="s">
        <v>127</v>
      </c>
      <c r="BE388" s="201">
        <f>IF(N388="základní",J388,0)</f>
        <v>0</v>
      </c>
      <c r="BF388" s="201">
        <f>IF(N388="snížená",J388,0)</f>
        <v>0</v>
      </c>
      <c r="BG388" s="201">
        <f>IF(N388="zákl. přenesená",J388,0)</f>
        <v>0</v>
      </c>
      <c r="BH388" s="201">
        <f>IF(N388="sníž. přenesená",J388,0)</f>
        <v>0</v>
      </c>
      <c r="BI388" s="201">
        <f>IF(N388="nulová",J388,0)</f>
        <v>0</v>
      </c>
      <c r="BJ388" s="17" t="s">
        <v>90</v>
      </c>
      <c r="BK388" s="201">
        <f>ROUND(I388*H388,2)</f>
        <v>0</v>
      </c>
      <c r="BL388" s="17" t="s">
        <v>134</v>
      </c>
      <c r="BM388" s="200" t="s">
        <v>500</v>
      </c>
    </row>
    <row r="389" spans="1:65" s="2" customFormat="1" ht="19.5">
      <c r="A389" s="35"/>
      <c r="B389" s="36"/>
      <c r="C389" s="37"/>
      <c r="D389" s="202" t="s">
        <v>135</v>
      </c>
      <c r="E389" s="37"/>
      <c r="F389" s="203" t="s">
        <v>501</v>
      </c>
      <c r="G389" s="37"/>
      <c r="H389" s="37"/>
      <c r="I389" s="204"/>
      <c r="J389" s="37"/>
      <c r="K389" s="37"/>
      <c r="L389" s="40"/>
      <c r="M389" s="205"/>
      <c r="N389" s="206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7" t="s">
        <v>135</v>
      </c>
      <c r="AU389" s="17" t="s">
        <v>92</v>
      </c>
    </row>
    <row r="390" spans="1:65" s="13" customFormat="1" ht="22.5">
      <c r="B390" s="207"/>
      <c r="C390" s="208"/>
      <c r="D390" s="202" t="s">
        <v>147</v>
      </c>
      <c r="E390" s="209" t="s">
        <v>1</v>
      </c>
      <c r="F390" s="210" t="s">
        <v>502</v>
      </c>
      <c r="G390" s="208"/>
      <c r="H390" s="211">
        <v>0.28899999999999998</v>
      </c>
      <c r="I390" s="212"/>
      <c r="J390" s="208"/>
      <c r="K390" s="208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147</v>
      </c>
      <c r="AU390" s="217" t="s">
        <v>92</v>
      </c>
      <c r="AV390" s="13" t="s">
        <v>92</v>
      </c>
      <c r="AW390" s="13" t="s">
        <v>39</v>
      </c>
      <c r="AX390" s="13" t="s">
        <v>82</v>
      </c>
      <c r="AY390" s="217" t="s">
        <v>127</v>
      </c>
    </row>
    <row r="391" spans="1:65" s="14" customFormat="1" ht="11.25">
      <c r="B391" s="218"/>
      <c r="C391" s="219"/>
      <c r="D391" s="202" t="s">
        <v>147</v>
      </c>
      <c r="E391" s="220" t="s">
        <v>1</v>
      </c>
      <c r="F391" s="221" t="s">
        <v>149</v>
      </c>
      <c r="G391" s="219"/>
      <c r="H391" s="222">
        <v>0.28899999999999998</v>
      </c>
      <c r="I391" s="223"/>
      <c r="J391" s="219"/>
      <c r="K391" s="219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147</v>
      </c>
      <c r="AU391" s="228" t="s">
        <v>92</v>
      </c>
      <c r="AV391" s="14" t="s">
        <v>134</v>
      </c>
      <c r="AW391" s="14" t="s">
        <v>39</v>
      </c>
      <c r="AX391" s="14" t="s">
        <v>90</v>
      </c>
      <c r="AY391" s="228" t="s">
        <v>127</v>
      </c>
    </row>
    <row r="392" spans="1:65" s="2" customFormat="1" ht="24.2" customHeight="1">
      <c r="A392" s="35"/>
      <c r="B392" s="36"/>
      <c r="C392" s="188" t="s">
        <v>503</v>
      </c>
      <c r="D392" s="188" t="s">
        <v>130</v>
      </c>
      <c r="E392" s="189" t="s">
        <v>504</v>
      </c>
      <c r="F392" s="190" t="s">
        <v>505</v>
      </c>
      <c r="G392" s="191" t="s">
        <v>324</v>
      </c>
      <c r="H392" s="192">
        <v>2</v>
      </c>
      <c r="I392" s="193"/>
      <c r="J392" s="194">
        <f>ROUND(I392*H392,2)</f>
        <v>0</v>
      </c>
      <c r="K392" s="195"/>
      <c r="L392" s="40"/>
      <c r="M392" s="196" t="s">
        <v>1</v>
      </c>
      <c r="N392" s="197" t="s">
        <v>47</v>
      </c>
      <c r="O392" s="72"/>
      <c r="P392" s="198">
        <f>O392*H392</f>
        <v>0</v>
      </c>
      <c r="Q392" s="198">
        <v>0</v>
      </c>
      <c r="R392" s="198">
        <f>Q392*H392</f>
        <v>0</v>
      </c>
      <c r="S392" s="198">
        <v>0</v>
      </c>
      <c r="T392" s="19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0" t="s">
        <v>134</v>
      </c>
      <c r="AT392" s="200" t="s">
        <v>130</v>
      </c>
      <c r="AU392" s="200" t="s">
        <v>92</v>
      </c>
      <c r="AY392" s="17" t="s">
        <v>127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7" t="s">
        <v>90</v>
      </c>
      <c r="BK392" s="201">
        <f>ROUND(I392*H392,2)</f>
        <v>0</v>
      </c>
      <c r="BL392" s="17" t="s">
        <v>134</v>
      </c>
      <c r="BM392" s="200" t="s">
        <v>506</v>
      </c>
    </row>
    <row r="393" spans="1:65" s="2" customFormat="1" ht="29.25">
      <c r="A393" s="35"/>
      <c r="B393" s="36"/>
      <c r="C393" s="37"/>
      <c r="D393" s="202" t="s">
        <v>135</v>
      </c>
      <c r="E393" s="37"/>
      <c r="F393" s="203" t="s">
        <v>507</v>
      </c>
      <c r="G393" s="37"/>
      <c r="H393" s="37"/>
      <c r="I393" s="204"/>
      <c r="J393" s="37"/>
      <c r="K393" s="37"/>
      <c r="L393" s="40"/>
      <c r="M393" s="205"/>
      <c r="N393" s="206"/>
      <c r="O393" s="72"/>
      <c r="P393" s="72"/>
      <c r="Q393" s="72"/>
      <c r="R393" s="72"/>
      <c r="S393" s="72"/>
      <c r="T393" s="73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7" t="s">
        <v>135</v>
      </c>
      <c r="AU393" s="17" t="s">
        <v>92</v>
      </c>
    </row>
    <row r="394" spans="1:65" s="12" customFormat="1" ht="22.9" customHeight="1">
      <c r="B394" s="172"/>
      <c r="C394" s="173"/>
      <c r="D394" s="174" t="s">
        <v>81</v>
      </c>
      <c r="E394" s="186" t="s">
        <v>222</v>
      </c>
      <c r="F394" s="186" t="s">
        <v>508</v>
      </c>
      <c r="G394" s="173"/>
      <c r="H394" s="173"/>
      <c r="I394" s="176"/>
      <c r="J394" s="187">
        <f>BK394</f>
        <v>0</v>
      </c>
      <c r="K394" s="173"/>
      <c r="L394" s="178"/>
      <c r="M394" s="179"/>
      <c r="N394" s="180"/>
      <c r="O394" s="180"/>
      <c r="P394" s="181">
        <f>SUM(P395:P461)</f>
        <v>0</v>
      </c>
      <c r="Q394" s="180"/>
      <c r="R394" s="181">
        <f>SUM(R395:R461)</f>
        <v>0</v>
      </c>
      <c r="S394" s="180"/>
      <c r="T394" s="182">
        <f>SUM(T395:T461)</f>
        <v>0</v>
      </c>
      <c r="AR394" s="183" t="s">
        <v>90</v>
      </c>
      <c r="AT394" s="184" t="s">
        <v>81</v>
      </c>
      <c r="AU394" s="184" t="s">
        <v>90</v>
      </c>
      <c r="AY394" s="183" t="s">
        <v>127</v>
      </c>
      <c r="BK394" s="185">
        <f>SUM(BK395:BK461)</f>
        <v>0</v>
      </c>
    </row>
    <row r="395" spans="1:65" s="2" customFormat="1" ht="16.5" customHeight="1">
      <c r="A395" s="35"/>
      <c r="B395" s="36"/>
      <c r="C395" s="188" t="s">
        <v>359</v>
      </c>
      <c r="D395" s="188" t="s">
        <v>130</v>
      </c>
      <c r="E395" s="189" t="s">
        <v>509</v>
      </c>
      <c r="F395" s="190" t="s">
        <v>510</v>
      </c>
      <c r="G395" s="191" t="s">
        <v>324</v>
      </c>
      <c r="H395" s="192">
        <v>19</v>
      </c>
      <c r="I395" s="193"/>
      <c r="J395" s="194">
        <f>ROUND(I395*H395,2)</f>
        <v>0</v>
      </c>
      <c r="K395" s="195"/>
      <c r="L395" s="40"/>
      <c r="M395" s="196" t="s">
        <v>1</v>
      </c>
      <c r="N395" s="197" t="s">
        <v>47</v>
      </c>
      <c r="O395" s="72"/>
      <c r="P395" s="198">
        <f>O395*H395</f>
        <v>0</v>
      </c>
      <c r="Q395" s="198">
        <v>0</v>
      </c>
      <c r="R395" s="198">
        <f>Q395*H395</f>
        <v>0</v>
      </c>
      <c r="S395" s="198">
        <v>0</v>
      </c>
      <c r="T395" s="199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0" t="s">
        <v>134</v>
      </c>
      <c r="AT395" s="200" t="s">
        <v>130</v>
      </c>
      <c r="AU395" s="200" t="s">
        <v>92</v>
      </c>
      <c r="AY395" s="17" t="s">
        <v>127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7" t="s">
        <v>90</v>
      </c>
      <c r="BK395" s="201">
        <f>ROUND(I395*H395,2)</f>
        <v>0</v>
      </c>
      <c r="BL395" s="17" t="s">
        <v>134</v>
      </c>
      <c r="BM395" s="200" t="s">
        <v>511</v>
      </c>
    </row>
    <row r="396" spans="1:65" s="2" customFormat="1" ht="11.25">
      <c r="A396" s="35"/>
      <c r="B396" s="36"/>
      <c r="C396" s="37"/>
      <c r="D396" s="202" t="s">
        <v>135</v>
      </c>
      <c r="E396" s="37"/>
      <c r="F396" s="203" t="s">
        <v>512</v>
      </c>
      <c r="G396" s="37"/>
      <c r="H396" s="37"/>
      <c r="I396" s="204"/>
      <c r="J396" s="37"/>
      <c r="K396" s="37"/>
      <c r="L396" s="40"/>
      <c r="M396" s="205"/>
      <c r="N396" s="206"/>
      <c r="O396" s="72"/>
      <c r="P396" s="72"/>
      <c r="Q396" s="72"/>
      <c r="R396" s="72"/>
      <c r="S396" s="72"/>
      <c r="T396" s="73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7" t="s">
        <v>135</v>
      </c>
      <c r="AU396" s="17" t="s">
        <v>92</v>
      </c>
    </row>
    <row r="397" spans="1:65" s="2" customFormat="1" ht="16.5" customHeight="1">
      <c r="A397" s="35"/>
      <c r="B397" s="36"/>
      <c r="C397" s="243" t="s">
        <v>513</v>
      </c>
      <c r="D397" s="243" t="s">
        <v>239</v>
      </c>
      <c r="E397" s="244" t="s">
        <v>514</v>
      </c>
      <c r="F397" s="245" t="s">
        <v>515</v>
      </c>
      <c r="G397" s="246" t="s">
        <v>324</v>
      </c>
      <c r="H397" s="247">
        <v>19</v>
      </c>
      <c r="I397" s="248"/>
      <c r="J397" s="249">
        <f>ROUND(I397*H397,2)</f>
        <v>0</v>
      </c>
      <c r="K397" s="250"/>
      <c r="L397" s="251"/>
      <c r="M397" s="252" t="s">
        <v>1</v>
      </c>
      <c r="N397" s="253" t="s">
        <v>47</v>
      </c>
      <c r="O397" s="72"/>
      <c r="P397" s="198">
        <f>O397*H397</f>
        <v>0</v>
      </c>
      <c r="Q397" s="198">
        <v>0</v>
      </c>
      <c r="R397" s="198">
        <f>Q397*H397</f>
        <v>0</v>
      </c>
      <c r="S397" s="198">
        <v>0</v>
      </c>
      <c r="T397" s="199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0" t="s">
        <v>153</v>
      </c>
      <c r="AT397" s="200" t="s">
        <v>239</v>
      </c>
      <c r="AU397" s="200" t="s">
        <v>92</v>
      </c>
      <c r="AY397" s="17" t="s">
        <v>127</v>
      </c>
      <c r="BE397" s="201">
        <f>IF(N397="základní",J397,0)</f>
        <v>0</v>
      </c>
      <c r="BF397" s="201">
        <f>IF(N397="snížená",J397,0)</f>
        <v>0</v>
      </c>
      <c r="BG397" s="201">
        <f>IF(N397="zákl. přenesená",J397,0)</f>
        <v>0</v>
      </c>
      <c r="BH397" s="201">
        <f>IF(N397="sníž. přenesená",J397,0)</f>
        <v>0</v>
      </c>
      <c r="BI397" s="201">
        <f>IF(N397="nulová",J397,0)</f>
        <v>0</v>
      </c>
      <c r="BJ397" s="17" t="s">
        <v>90</v>
      </c>
      <c r="BK397" s="201">
        <f>ROUND(I397*H397,2)</f>
        <v>0</v>
      </c>
      <c r="BL397" s="17" t="s">
        <v>134</v>
      </c>
      <c r="BM397" s="200" t="s">
        <v>516</v>
      </c>
    </row>
    <row r="398" spans="1:65" s="2" customFormat="1" ht="11.25">
      <c r="A398" s="35"/>
      <c r="B398" s="36"/>
      <c r="C398" s="37"/>
      <c r="D398" s="202" t="s">
        <v>135</v>
      </c>
      <c r="E398" s="37"/>
      <c r="F398" s="203" t="s">
        <v>515</v>
      </c>
      <c r="G398" s="37"/>
      <c r="H398" s="37"/>
      <c r="I398" s="204"/>
      <c r="J398" s="37"/>
      <c r="K398" s="37"/>
      <c r="L398" s="40"/>
      <c r="M398" s="205"/>
      <c r="N398" s="206"/>
      <c r="O398" s="72"/>
      <c r="P398" s="72"/>
      <c r="Q398" s="72"/>
      <c r="R398" s="72"/>
      <c r="S398" s="72"/>
      <c r="T398" s="73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7" t="s">
        <v>135</v>
      </c>
      <c r="AU398" s="17" t="s">
        <v>92</v>
      </c>
    </row>
    <row r="399" spans="1:65" s="2" customFormat="1" ht="24.2" customHeight="1">
      <c r="A399" s="35"/>
      <c r="B399" s="36"/>
      <c r="C399" s="188" t="s">
        <v>362</v>
      </c>
      <c r="D399" s="188" t="s">
        <v>130</v>
      </c>
      <c r="E399" s="189" t="s">
        <v>517</v>
      </c>
      <c r="F399" s="190" t="s">
        <v>518</v>
      </c>
      <c r="G399" s="191" t="s">
        <v>324</v>
      </c>
      <c r="H399" s="192">
        <v>6</v>
      </c>
      <c r="I399" s="193"/>
      <c r="J399" s="194">
        <f>ROUND(I399*H399,2)</f>
        <v>0</v>
      </c>
      <c r="K399" s="195"/>
      <c r="L399" s="40"/>
      <c r="M399" s="196" t="s">
        <v>1</v>
      </c>
      <c r="N399" s="197" t="s">
        <v>47</v>
      </c>
      <c r="O399" s="72"/>
      <c r="P399" s="198">
        <f>O399*H399</f>
        <v>0</v>
      </c>
      <c r="Q399" s="198">
        <v>0</v>
      </c>
      <c r="R399" s="198">
        <f>Q399*H399</f>
        <v>0</v>
      </c>
      <c r="S399" s="198">
        <v>0</v>
      </c>
      <c r="T399" s="199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0" t="s">
        <v>134</v>
      </c>
      <c r="AT399" s="200" t="s">
        <v>130</v>
      </c>
      <c r="AU399" s="200" t="s">
        <v>92</v>
      </c>
      <c r="AY399" s="17" t="s">
        <v>127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7" t="s">
        <v>90</v>
      </c>
      <c r="BK399" s="201">
        <f>ROUND(I399*H399,2)</f>
        <v>0</v>
      </c>
      <c r="BL399" s="17" t="s">
        <v>134</v>
      </c>
      <c r="BM399" s="200" t="s">
        <v>519</v>
      </c>
    </row>
    <row r="400" spans="1:65" s="2" customFormat="1" ht="11.25">
      <c r="A400" s="35"/>
      <c r="B400" s="36"/>
      <c r="C400" s="37"/>
      <c r="D400" s="202" t="s">
        <v>135</v>
      </c>
      <c r="E400" s="37"/>
      <c r="F400" s="203" t="s">
        <v>520</v>
      </c>
      <c r="G400" s="37"/>
      <c r="H400" s="37"/>
      <c r="I400" s="204"/>
      <c r="J400" s="37"/>
      <c r="K400" s="37"/>
      <c r="L400" s="40"/>
      <c r="M400" s="205"/>
      <c r="N400" s="206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7" t="s">
        <v>135</v>
      </c>
      <c r="AU400" s="17" t="s">
        <v>92</v>
      </c>
    </row>
    <row r="401" spans="1:65" s="2" customFormat="1" ht="24.2" customHeight="1">
      <c r="A401" s="35"/>
      <c r="B401" s="36"/>
      <c r="C401" s="188" t="s">
        <v>521</v>
      </c>
      <c r="D401" s="188" t="s">
        <v>130</v>
      </c>
      <c r="E401" s="189" t="s">
        <v>522</v>
      </c>
      <c r="F401" s="190" t="s">
        <v>523</v>
      </c>
      <c r="G401" s="191" t="s">
        <v>172</v>
      </c>
      <c r="H401" s="192">
        <v>3.1</v>
      </c>
      <c r="I401" s="193"/>
      <c r="J401" s="194">
        <f>ROUND(I401*H401,2)</f>
        <v>0</v>
      </c>
      <c r="K401" s="195"/>
      <c r="L401" s="40"/>
      <c r="M401" s="196" t="s">
        <v>1</v>
      </c>
      <c r="N401" s="197" t="s">
        <v>47</v>
      </c>
      <c r="O401" s="72"/>
      <c r="P401" s="198">
        <f>O401*H401</f>
        <v>0</v>
      </c>
      <c r="Q401" s="198">
        <v>0</v>
      </c>
      <c r="R401" s="198">
        <f>Q401*H401</f>
        <v>0</v>
      </c>
      <c r="S401" s="198">
        <v>0</v>
      </c>
      <c r="T401" s="199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0" t="s">
        <v>134</v>
      </c>
      <c r="AT401" s="200" t="s">
        <v>130</v>
      </c>
      <c r="AU401" s="200" t="s">
        <v>92</v>
      </c>
      <c r="AY401" s="17" t="s">
        <v>127</v>
      </c>
      <c r="BE401" s="201">
        <f>IF(N401="základní",J401,0)</f>
        <v>0</v>
      </c>
      <c r="BF401" s="201">
        <f>IF(N401="snížená",J401,0)</f>
        <v>0</v>
      </c>
      <c r="BG401" s="201">
        <f>IF(N401="zákl. přenesená",J401,0)</f>
        <v>0</v>
      </c>
      <c r="BH401" s="201">
        <f>IF(N401="sníž. přenesená",J401,0)</f>
        <v>0</v>
      </c>
      <c r="BI401" s="201">
        <f>IF(N401="nulová",J401,0)</f>
        <v>0</v>
      </c>
      <c r="BJ401" s="17" t="s">
        <v>90</v>
      </c>
      <c r="BK401" s="201">
        <f>ROUND(I401*H401,2)</f>
        <v>0</v>
      </c>
      <c r="BL401" s="17" t="s">
        <v>134</v>
      </c>
      <c r="BM401" s="200" t="s">
        <v>524</v>
      </c>
    </row>
    <row r="402" spans="1:65" s="2" customFormat="1" ht="19.5">
      <c r="A402" s="35"/>
      <c r="B402" s="36"/>
      <c r="C402" s="37"/>
      <c r="D402" s="202" t="s">
        <v>135</v>
      </c>
      <c r="E402" s="37"/>
      <c r="F402" s="203" t="s">
        <v>525</v>
      </c>
      <c r="G402" s="37"/>
      <c r="H402" s="37"/>
      <c r="I402" s="204"/>
      <c r="J402" s="37"/>
      <c r="K402" s="37"/>
      <c r="L402" s="40"/>
      <c r="M402" s="205"/>
      <c r="N402" s="206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7" t="s">
        <v>135</v>
      </c>
      <c r="AU402" s="17" t="s">
        <v>92</v>
      </c>
    </row>
    <row r="403" spans="1:65" s="13" customFormat="1" ht="11.25">
      <c r="B403" s="207"/>
      <c r="C403" s="208"/>
      <c r="D403" s="202" t="s">
        <v>147</v>
      </c>
      <c r="E403" s="209" t="s">
        <v>1</v>
      </c>
      <c r="F403" s="210" t="s">
        <v>526</v>
      </c>
      <c r="G403" s="208"/>
      <c r="H403" s="211">
        <v>3.1</v>
      </c>
      <c r="I403" s="212"/>
      <c r="J403" s="208"/>
      <c r="K403" s="208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147</v>
      </c>
      <c r="AU403" s="217" t="s">
        <v>92</v>
      </c>
      <c r="AV403" s="13" t="s">
        <v>92</v>
      </c>
      <c r="AW403" s="13" t="s">
        <v>39</v>
      </c>
      <c r="AX403" s="13" t="s">
        <v>82</v>
      </c>
      <c r="AY403" s="217" t="s">
        <v>127</v>
      </c>
    </row>
    <row r="404" spans="1:65" s="14" customFormat="1" ht="11.25">
      <c r="B404" s="218"/>
      <c r="C404" s="219"/>
      <c r="D404" s="202" t="s">
        <v>147</v>
      </c>
      <c r="E404" s="220" t="s">
        <v>1</v>
      </c>
      <c r="F404" s="221" t="s">
        <v>149</v>
      </c>
      <c r="G404" s="219"/>
      <c r="H404" s="222">
        <v>3.1</v>
      </c>
      <c r="I404" s="223"/>
      <c r="J404" s="219"/>
      <c r="K404" s="219"/>
      <c r="L404" s="224"/>
      <c r="M404" s="225"/>
      <c r="N404" s="226"/>
      <c r="O404" s="226"/>
      <c r="P404" s="226"/>
      <c r="Q404" s="226"/>
      <c r="R404" s="226"/>
      <c r="S404" s="226"/>
      <c r="T404" s="227"/>
      <c r="AT404" s="228" t="s">
        <v>147</v>
      </c>
      <c r="AU404" s="228" t="s">
        <v>92</v>
      </c>
      <c r="AV404" s="14" t="s">
        <v>134</v>
      </c>
      <c r="AW404" s="14" t="s">
        <v>39</v>
      </c>
      <c r="AX404" s="14" t="s">
        <v>90</v>
      </c>
      <c r="AY404" s="228" t="s">
        <v>127</v>
      </c>
    </row>
    <row r="405" spans="1:65" s="2" customFormat="1" ht="24.2" customHeight="1">
      <c r="A405" s="35"/>
      <c r="B405" s="36"/>
      <c r="C405" s="188" t="s">
        <v>368</v>
      </c>
      <c r="D405" s="188" t="s">
        <v>130</v>
      </c>
      <c r="E405" s="189" t="s">
        <v>527</v>
      </c>
      <c r="F405" s="190" t="s">
        <v>528</v>
      </c>
      <c r="G405" s="191" t="s">
        <v>198</v>
      </c>
      <c r="H405" s="192">
        <v>64.950999999999993</v>
      </c>
      <c r="I405" s="193"/>
      <c r="J405" s="194">
        <f>ROUND(I405*H405,2)</f>
        <v>0</v>
      </c>
      <c r="K405" s="195"/>
      <c r="L405" s="40"/>
      <c r="M405" s="196" t="s">
        <v>1</v>
      </c>
      <c r="N405" s="197" t="s">
        <v>47</v>
      </c>
      <c r="O405" s="72"/>
      <c r="P405" s="198">
        <f>O405*H405</f>
        <v>0</v>
      </c>
      <c r="Q405" s="198">
        <v>0</v>
      </c>
      <c r="R405" s="198">
        <f>Q405*H405</f>
        <v>0</v>
      </c>
      <c r="S405" s="198">
        <v>0</v>
      </c>
      <c r="T405" s="199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0" t="s">
        <v>134</v>
      </c>
      <c r="AT405" s="200" t="s">
        <v>130</v>
      </c>
      <c r="AU405" s="200" t="s">
        <v>92</v>
      </c>
      <c r="AY405" s="17" t="s">
        <v>127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7" t="s">
        <v>90</v>
      </c>
      <c r="BK405" s="201">
        <f>ROUND(I405*H405,2)</f>
        <v>0</v>
      </c>
      <c r="BL405" s="17" t="s">
        <v>134</v>
      </c>
      <c r="BM405" s="200" t="s">
        <v>529</v>
      </c>
    </row>
    <row r="406" spans="1:65" s="2" customFormat="1" ht="19.5">
      <c r="A406" s="35"/>
      <c r="B406" s="36"/>
      <c r="C406" s="37"/>
      <c r="D406" s="202" t="s">
        <v>135</v>
      </c>
      <c r="E406" s="37"/>
      <c r="F406" s="203" t="s">
        <v>530</v>
      </c>
      <c r="G406" s="37"/>
      <c r="H406" s="37"/>
      <c r="I406" s="204"/>
      <c r="J406" s="37"/>
      <c r="K406" s="37"/>
      <c r="L406" s="40"/>
      <c r="M406" s="205"/>
      <c r="N406" s="206"/>
      <c r="O406" s="72"/>
      <c r="P406" s="72"/>
      <c r="Q406" s="72"/>
      <c r="R406" s="72"/>
      <c r="S406" s="72"/>
      <c r="T406" s="73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7" t="s">
        <v>135</v>
      </c>
      <c r="AU406" s="17" t="s">
        <v>92</v>
      </c>
    </row>
    <row r="407" spans="1:65" s="13" customFormat="1" ht="11.25">
      <c r="B407" s="207"/>
      <c r="C407" s="208"/>
      <c r="D407" s="202" t="s">
        <v>147</v>
      </c>
      <c r="E407" s="209" t="s">
        <v>1</v>
      </c>
      <c r="F407" s="210" t="s">
        <v>531</v>
      </c>
      <c r="G407" s="208"/>
      <c r="H407" s="211">
        <v>32.267000000000003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147</v>
      </c>
      <c r="AU407" s="217" t="s">
        <v>92</v>
      </c>
      <c r="AV407" s="13" t="s">
        <v>92</v>
      </c>
      <c r="AW407" s="13" t="s">
        <v>39</v>
      </c>
      <c r="AX407" s="13" t="s">
        <v>82</v>
      </c>
      <c r="AY407" s="217" t="s">
        <v>127</v>
      </c>
    </row>
    <row r="408" spans="1:65" s="13" customFormat="1" ht="11.25">
      <c r="B408" s="207"/>
      <c r="C408" s="208"/>
      <c r="D408" s="202" t="s">
        <v>147</v>
      </c>
      <c r="E408" s="209" t="s">
        <v>1</v>
      </c>
      <c r="F408" s="210" t="s">
        <v>532</v>
      </c>
      <c r="G408" s="208"/>
      <c r="H408" s="211">
        <v>32.683999999999997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147</v>
      </c>
      <c r="AU408" s="217" t="s">
        <v>92</v>
      </c>
      <c r="AV408" s="13" t="s">
        <v>92</v>
      </c>
      <c r="AW408" s="13" t="s">
        <v>39</v>
      </c>
      <c r="AX408" s="13" t="s">
        <v>82</v>
      </c>
      <c r="AY408" s="217" t="s">
        <v>127</v>
      </c>
    </row>
    <row r="409" spans="1:65" s="14" customFormat="1" ht="11.25">
      <c r="B409" s="218"/>
      <c r="C409" s="219"/>
      <c r="D409" s="202" t="s">
        <v>147</v>
      </c>
      <c r="E409" s="220" t="s">
        <v>1</v>
      </c>
      <c r="F409" s="221" t="s">
        <v>149</v>
      </c>
      <c r="G409" s="219"/>
      <c r="H409" s="222">
        <v>64.950999999999993</v>
      </c>
      <c r="I409" s="223"/>
      <c r="J409" s="219"/>
      <c r="K409" s="219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147</v>
      </c>
      <c r="AU409" s="228" t="s">
        <v>92</v>
      </c>
      <c r="AV409" s="14" t="s">
        <v>134</v>
      </c>
      <c r="AW409" s="14" t="s">
        <v>39</v>
      </c>
      <c r="AX409" s="14" t="s">
        <v>90</v>
      </c>
      <c r="AY409" s="228" t="s">
        <v>127</v>
      </c>
    </row>
    <row r="410" spans="1:65" s="2" customFormat="1" ht="24.2" customHeight="1">
      <c r="A410" s="35"/>
      <c r="B410" s="36"/>
      <c r="C410" s="188" t="s">
        <v>533</v>
      </c>
      <c r="D410" s="188" t="s">
        <v>130</v>
      </c>
      <c r="E410" s="189" t="s">
        <v>534</v>
      </c>
      <c r="F410" s="190" t="s">
        <v>535</v>
      </c>
      <c r="G410" s="191" t="s">
        <v>198</v>
      </c>
      <c r="H410" s="192">
        <v>38.341000000000001</v>
      </c>
      <c r="I410" s="193"/>
      <c r="J410" s="194">
        <f>ROUND(I410*H410,2)</f>
        <v>0</v>
      </c>
      <c r="K410" s="195"/>
      <c r="L410" s="40"/>
      <c r="M410" s="196" t="s">
        <v>1</v>
      </c>
      <c r="N410" s="197" t="s">
        <v>47</v>
      </c>
      <c r="O410" s="72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0" t="s">
        <v>134</v>
      </c>
      <c r="AT410" s="200" t="s">
        <v>130</v>
      </c>
      <c r="AU410" s="200" t="s">
        <v>92</v>
      </c>
      <c r="AY410" s="17" t="s">
        <v>127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7" t="s">
        <v>90</v>
      </c>
      <c r="BK410" s="201">
        <f>ROUND(I410*H410,2)</f>
        <v>0</v>
      </c>
      <c r="BL410" s="17" t="s">
        <v>134</v>
      </c>
      <c r="BM410" s="200" t="s">
        <v>536</v>
      </c>
    </row>
    <row r="411" spans="1:65" s="2" customFormat="1" ht="29.25">
      <c r="A411" s="35"/>
      <c r="B411" s="36"/>
      <c r="C411" s="37"/>
      <c r="D411" s="202" t="s">
        <v>135</v>
      </c>
      <c r="E411" s="37"/>
      <c r="F411" s="203" t="s">
        <v>537</v>
      </c>
      <c r="G411" s="37"/>
      <c r="H411" s="37"/>
      <c r="I411" s="204"/>
      <c r="J411" s="37"/>
      <c r="K411" s="37"/>
      <c r="L411" s="40"/>
      <c r="M411" s="205"/>
      <c r="N411" s="206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7" t="s">
        <v>135</v>
      </c>
      <c r="AU411" s="17" t="s">
        <v>92</v>
      </c>
    </row>
    <row r="412" spans="1:65" s="13" customFormat="1" ht="11.25">
      <c r="B412" s="207"/>
      <c r="C412" s="208"/>
      <c r="D412" s="202" t="s">
        <v>147</v>
      </c>
      <c r="E412" s="209" t="s">
        <v>1</v>
      </c>
      <c r="F412" s="210" t="s">
        <v>538</v>
      </c>
      <c r="G412" s="208"/>
      <c r="H412" s="211">
        <v>38.341000000000001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147</v>
      </c>
      <c r="AU412" s="217" t="s">
        <v>92</v>
      </c>
      <c r="AV412" s="13" t="s">
        <v>92</v>
      </c>
      <c r="AW412" s="13" t="s">
        <v>39</v>
      </c>
      <c r="AX412" s="13" t="s">
        <v>82</v>
      </c>
      <c r="AY412" s="217" t="s">
        <v>127</v>
      </c>
    </row>
    <row r="413" spans="1:65" s="14" customFormat="1" ht="11.25">
      <c r="B413" s="218"/>
      <c r="C413" s="219"/>
      <c r="D413" s="202" t="s">
        <v>147</v>
      </c>
      <c r="E413" s="220" t="s">
        <v>1</v>
      </c>
      <c r="F413" s="221" t="s">
        <v>149</v>
      </c>
      <c r="G413" s="219"/>
      <c r="H413" s="222">
        <v>38.341000000000001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147</v>
      </c>
      <c r="AU413" s="228" t="s">
        <v>92</v>
      </c>
      <c r="AV413" s="14" t="s">
        <v>134</v>
      </c>
      <c r="AW413" s="14" t="s">
        <v>39</v>
      </c>
      <c r="AX413" s="14" t="s">
        <v>90</v>
      </c>
      <c r="AY413" s="228" t="s">
        <v>127</v>
      </c>
    </row>
    <row r="414" spans="1:65" s="2" customFormat="1" ht="16.5" customHeight="1">
      <c r="A414" s="35"/>
      <c r="B414" s="36"/>
      <c r="C414" s="243" t="s">
        <v>374</v>
      </c>
      <c r="D414" s="243" t="s">
        <v>239</v>
      </c>
      <c r="E414" s="244" t="s">
        <v>539</v>
      </c>
      <c r="F414" s="245" t="s">
        <v>540</v>
      </c>
      <c r="G414" s="246" t="s">
        <v>172</v>
      </c>
      <c r="H414" s="247">
        <v>0.97799999999999998</v>
      </c>
      <c r="I414" s="248"/>
      <c r="J414" s="249">
        <f>ROUND(I414*H414,2)</f>
        <v>0</v>
      </c>
      <c r="K414" s="250"/>
      <c r="L414" s="251"/>
      <c r="M414" s="252" t="s">
        <v>1</v>
      </c>
      <c r="N414" s="253" t="s">
        <v>47</v>
      </c>
      <c r="O414" s="72"/>
      <c r="P414" s="198">
        <f>O414*H414</f>
        <v>0</v>
      </c>
      <c r="Q414" s="198">
        <v>0</v>
      </c>
      <c r="R414" s="198">
        <f>Q414*H414</f>
        <v>0</v>
      </c>
      <c r="S414" s="198">
        <v>0</v>
      </c>
      <c r="T414" s="199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0" t="s">
        <v>153</v>
      </c>
      <c r="AT414" s="200" t="s">
        <v>239</v>
      </c>
      <c r="AU414" s="200" t="s">
        <v>92</v>
      </c>
      <c r="AY414" s="17" t="s">
        <v>127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17" t="s">
        <v>90</v>
      </c>
      <c r="BK414" s="201">
        <f>ROUND(I414*H414,2)</f>
        <v>0</v>
      </c>
      <c r="BL414" s="17" t="s">
        <v>134</v>
      </c>
      <c r="BM414" s="200" t="s">
        <v>541</v>
      </c>
    </row>
    <row r="415" spans="1:65" s="2" customFormat="1" ht="11.25">
      <c r="A415" s="35"/>
      <c r="B415" s="36"/>
      <c r="C415" s="37"/>
      <c r="D415" s="202" t="s">
        <v>135</v>
      </c>
      <c r="E415" s="37"/>
      <c r="F415" s="203" t="s">
        <v>540</v>
      </c>
      <c r="G415" s="37"/>
      <c r="H415" s="37"/>
      <c r="I415" s="204"/>
      <c r="J415" s="37"/>
      <c r="K415" s="37"/>
      <c r="L415" s="40"/>
      <c r="M415" s="205"/>
      <c r="N415" s="206"/>
      <c r="O415" s="72"/>
      <c r="P415" s="72"/>
      <c r="Q415" s="72"/>
      <c r="R415" s="72"/>
      <c r="S415" s="72"/>
      <c r="T415" s="73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7" t="s">
        <v>135</v>
      </c>
      <c r="AU415" s="17" t="s">
        <v>92</v>
      </c>
    </row>
    <row r="416" spans="1:65" s="2" customFormat="1" ht="33" customHeight="1">
      <c r="A416" s="35"/>
      <c r="B416" s="36"/>
      <c r="C416" s="188" t="s">
        <v>542</v>
      </c>
      <c r="D416" s="188" t="s">
        <v>130</v>
      </c>
      <c r="E416" s="189" t="s">
        <v>543</v>
      </c>
      <c r="F416" s="190" t="s">
        <v>544</v>
      </c>
      <c r="G416" s="191" t="s">
        <v>198</v>
      </c>
      <c r="H416" s="192">
        <v>36.1</v>
      </c>
      <c r="I416" s="193"/>
      <c r="J416" s="194">
        <f>ROUND(I416*H416,2)</f>
        <v>0</v>
      </c>
      <c r="K416" s="195"/>
      <c r="L416" s="40"/>
      <c r="M416" s="196" t="s">
        <v>1</v>
      </c>
      <c r="N416" s="197" t="s">
        <v>47</v>
      </c>
      <c r="O416" s="72"/>
      <c r="P416" s="198">
        <f>O416*H416</f>
        <v>0</v>
      </c>
      <c r="Q416" s="198">
        <v>0</v>
      </c>
      <c r="R416" s="198">
        <f>Q416*H416</f>
        <v>0</v>
      </c>
      <c r="S416" s="198">
        <v>0</v>
      </c>
      <c r="T416" s="199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0" t="s">
        <v>134</v>
      </c>
      <c r="AT416" s="200" t="s">
        <v>130</v>
      </c>
      <c r="AU416" s="200" t="s">
        <v>92</v>
      </c>
      <c r="AY416" s="17" t="s">
        <v>127</v>
      </c>
      <c r="BE416" s="201">
        <f>IF(N416="základní",J416,0)</f>
        <v>0</v>
      </c>
      <c r="BF416" s="201">
        <f>IF(N416="snížená",J416,0)</f>
        <v>0</v>
      </c>
      <c r="BG416" s="201">
        <f>IF(N416="zákl. přenesená",J416,0)</f>
        <v>0</v>
      </c>
      <c r="BH416" s="201">
        <f>IF(N416="sníž. přenesená",J416,0)</f>
        <v>0</v>
      </c>
      <c r="BI416" s="201">
        <f>IF(N416="nulová",J416,0)</f>
        <v>0</v>
      </c>
      <c r="BJ416" s="17" t="s">
        <v>90</v>
      </c>
      <c r="BK416" s="201">
        <f>ROUND(I416*H416,2)</f>
        <v>0</v>
      </c>
      <c r="BL416" s="17" t="s">
        <v>134</v>
      </c>
      <c r="BM416" s="200" t="s">
        <v>545</v>
      </c>
    </row>
    <row r="417" spans="1:65" s="2" customFormat="1" ht="29.25">
      <c r="A417" s="35"/>
      <c r="B417" s="36"/>
      <c r="C417" s="37"/>
      <c r="D417" s="202" t="s">
        <v>135</v>
      </c>
      <c r="E417" s="37"/>
      <c r="F417" s="203" t="s">
        <v>546</v>
      </c>
      <c r="G417" s="37"/>
      <c r="H417" s="37"/>
      <c r="I417" s="204"/>
      <c r="J417" s="37"/>
      <c r="K417" s="37"/>
      <c r="L417" s="40"/>
      <c r="M417" s="205"/>
      <c r="N417" s="206"/>
      <c r="O417" s="72"/>
      <c r="P417" s="72"/>
      <c r="Q417" s="72"/>
      <c r="R417" s="72"/>
      <c r="S417" s="72"/>
      <c r="T417" s="73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7" t="s">
        <v>135</v>
      </c>
      <c r="AU417" s="17" t="s">
        <v>92</v>
      </c>
    </row>
    <row r="418" spans="1:65" s="13" customFormat="1" ht="11.25">
      <c r="B418" s="207"/>
      <c r="C418" s="208"/>
      <c r="D418" s="202" t="s">
        <v>147</v>
      </c>
      <c r="E418" s="209" t="s">
        <v>1</v>
      </c>
      <c r="F418" s="210" t="s">
        <v>200</v>
      </c>
      <c r="G418" s="208"/>
      <c r="H418" s="211">
        <v>15.5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147</v>
      </c>
      <c r="AU418" s="217" t="s">
        <v>92</v>
      </c>
      <c r="AV418" s="13" t="s">
        <v>92</v>
      </c>
      <c r="AW418" s="13" t="s">
        <v>39</v>
      </c>
      <c r="AX418" s="13" t="s">
        <v>82</v>
      </c>
      <c r="AY418" s="217" t="s">
        <v>127</v>
      </c>
    </row>
    <row r="419" spans="1:65" s="13" customFormat="1" ht="11.25">
      <c r="B419" s="207"/>
      <c r="C419" s="208"/>
      <c r="D419" s="202" t="s">
        <v>147</v>
      </c>
      <c r="E419" s="209" t="s">
        <v>1</v>
      </c>
      <c r="F419" s="210" t="s">
        <v>201</v>
      </c>
      <c r="G419" s="208"/>
      <c r="H419" s="211">
        <v>20.6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147</v>
      </c>
      <c r="AU419" s="217" t="s">
        <v>92</v>
      </c>
      <c r="AV419" s="13" t="s">
        <v>92</v>
      </c>
      <c r="AW419" s="13" t="s">
        <v>39</v>
      </c>
      <c r="AX419" s="13" t="s">
        <v>82</v>
      </c>
      <c r="AY419" s="217" t="s">
        <v>127</v>
      </c>
    </row>
    <row r="420" spans="1:65" s="14" customFormat="1" ht="11.25">
      <c r="B420" s="218"/>
      <c r="C420" s="219"/>
      <c r="D420" s="202" t="s">
        <v>147</v>
      </c>
      <c r="E420" s="220" t="s">
        <v>1</v>
      </c>
      <c r="F420" s="221" t="s">
        <v>149</v>
      </c>
      <c r="G420" s="219"/>
      <c r="H420" s="222">
        <v>36.1</v>
      </c>
      <c r="I420" s="223"/>
      <c r="J420" s="219"/>
      <c r="K420" s="219"/>
      <c r="L420" s="224"/>
      <c r="M420" s="225"/>
      <c r="N420" s="226"/>
      <c r="O420" s="226"/>
      <c r="P420" s="226"/>
      <c r="Q420" s="226"/>
      <c r="R420" s="226"/>
      <c r="S420" s="226"/>
      <c r="T420" s="227"/>
      <c r="AT420" s="228" t="s">
        <v>147</v>
      </c>
      <c r="AU420" s="228" t="s">
        <v>92</v>
      </c>
      <c r="AV420" s="14" t="s">
        <v>134</v>
      </c>
      <c r="AW420" s="14" t="s">
        <v>39</v>
      </c>
      <c r="AX420" s="14" t="s">
        <v>90</v>
      </c>
      <c r="AY420" s="228" t="s">
        <v>127</v>
      </c>
    </row>
    <row r="421" spans="1:65" s="2" customFormat="1" ht="16.5" customHeight="1">
      <c r="A421" s="35"/>
      <c r="B421" s="36"/>
      <c r="C421" s="243" t="s">
        <v>378</v>
      </c>
      <c r="D421" s="243" t="s">
        <v>239</v>
      </c>
      <c r="E421" s="244" t="s">
        <v>547</v>
      </c>
      <c r="F421" s="245" t="s">
        <v>548</v>
      </c>
      <c r="G421" s="246" t="s">
        <v>198</v>
      </c>
      <c r="H421" s="247">
        <v>36.1</v>
      </c>
      <c r="I421" s="248"/>
      <c r="J421" s="249">
        <f>ROUND(I421*H421,2)</f>
        <v>0</v>
      </c>
      <c r="K421" s="250"/>
      <c r="L421" s="251"/>
      <c r="M421" s="252" t="s">
        <v>1</v>
      </c>
      <c r="N421" s="253" t="s">
        <v>47</v>
      </c>
      <c r="O421" s="72"/>
      <c r="P421" s="198">
        <f>O421*H421</f>
        <v>0</v>
      </c>
      <c r="Q421" s="198">
        <v>0</v>
      </c>
      <c r="R421" s="198">
        <f>Q421*H421</f>
        <v>0</v>
      </c>
      <c r="S421" s="198">
        <v>0</v>
      </c>
      <c r="T421" s="199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0" t="s">
        <v>153</v>
      </c>
      <c r="AT421" s="200" t="s">
        <v>239</v>
      </c>
      <c r="AU421" s="200" t="s">
        <v>92</v>
      </c>
      <c r="AY421" s="17" t="s">
        <v>127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17" t="s">
        <v>90</v>
      </c>
      <c r="BK421" s="201">
        <f>ROUND(I421*H421,2)</f>
        <v>0</v>
      </c>
      <c r="BL421" s="17" t="s">
        <v>134</v>
      </c>
      <c r="BM421" s="200" t="s">
        <v>549</v>
      </c>
    </row>
    <row r="422" spans="1:65" s="2" customFormat="1" ht="11.25">
      <c r="A422" s="35"/>
      <c r="B422" s="36"/>
      <c r="C422" s="37"/>
      <c r="D422" s="202" t="s">
        <v>135</v>
      </c>
      <c r="E422" s="37"/>
      <c r="F422" s="203" t="s">
        <v>548</v>
      </c>
      <c r="G422" s="37"/>
      <c r="H422" s="37"/>
      <c r="I422" s="204"/>
      <c r="J422" s="37"/>
      <c r="K422" s="37"/>
      <c r="L422" s="40"/>
      <c r="M422" s="205"/>
      <c r="N422" s="206"/>
      <c r="O422" s="72"/>
      <c r="P422" s="72"/>
      <c r="Q422" s="72"/>
      <c r="R422" s="72"/>
      <c r="S422" s="72"/>
      <c r="T422" s="73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7" t="s">
        <v>135</v>
      </c>
      <c r="AU422" s="17" t="s">
        <v>92</v>
      </c>
    </row>
    <row r="423" spans="1:65" s="2" customFormat="1" ht="33" customHeight="1">
      <c r="A423" s="35"/>
      <c r="B423" s="36"/>
      <c r="C423" s="188" t="s">
        <v>550</v>
      </c>
      <c r="D423" s="188" t="s">
        <v>130</v>
      </c>
      <c r="E423" s="189" t="s">
        <v>551</v>
      </c>
      <c r="F423" s="190" t="s">
        <v>552</v>
      </c>
      <c r="G423" s="191" t="s">
        <v>198</v>
      </c>
      <c r="H423" s="192">
        <v>14.5</v>
      </c>
      <c r="I423" s="193"/>
      <c r="J423" s="194">
        <f>ROUND(I423*H423,2)</f>
        <v>0</v>
      </c>
      <c r="K423" s="195"/>
      <c r="L423" s="40"/>
      <c r="M423" s="196" t="s">
        <v>1</v>
      </c>
      <c r="N423" s="197" t="s">
        <v>47</v>
      </c>
      <c r="O423" s="72"/>
      <c r="P423" s="198">
        <f>O423*H423</f>
        <v>0</v>
      </c>
      <c r="Q423" s="198">
        <v>0</v>
      </c>
      <c r="R423" s="198">
        <f>Q423*H423</f>
        <v>0</v>
      </c>
      <c r="S423" s="198">
        <v>0</v>
      </c>
      <c r="T423" s="199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0" t="s">
        <v>134</v>
      </c>
      <c r="AT423" s="200" t="s">
        <v>130</v>
      </c>
      <c r="AU423" s="200" t="s">
        <v>92</v>
      </c>
      <c r="AY423" s="17" t="s">
        <v>127</v>
      </c>
      <c r="BE423" s="201">
        <f>IF(N423="základní",J423,0)</f>
        <v>0</v>
      </c>
      <c r="BF423" s="201">
        <f>IF(N423="snížená",J423,0)</f>
        <v>0</v>
      </c>
      <c r="BG423" s="201">
        <f>IF(N423="zákl. přenesená",J423,0)</f>
        <v>0</v>
      </c>
      <c r="BH423" s="201">
        <f>IF(N423="sníž. přenesená",J423,0)</f>
        <v>0</v>
      </c>
      <c r="BI423" s="201">
        <f>IF(N423="nulová",J423,0)</f>
        <v>0</v>
      </c>
      <c r="BJ423" s="17" t="s">
        <v>90</v>
      </c>
      <c r="BK423" s="201">
        <f>ROUND(I423*H423,2)</f>
        <v>0</v>
      </c>
      <c r="BL423" s="17" t="s">
        <v>134</v>
      </c>
      <c r="BM423" s="200" t="s">
        <v>553</v>
      </c>
    </row>
    <row r="424" spans="1:65" s="2" customFormat="1" ht="29.25">
      <c r="A424" s="35"/>
      <c r="B424" s="36"/>
      <c r="C424" s="37"/>
      <c r="D424" s="202" t="s">
        <v>135</v>
      </c>
      <c r="E424" s="37"/>
      <c r="F424" s="203" t="s">
        <v>554</v>
      </c>
      <c r="G424" s="37"/>
      <c r="H424" s="37"/>
      <c r="I424" s="204"/>
      <c r="J424" s="37"/>
      <c r="K424" s="37"/>
      <c r="L424" s="40"/>
      <c r="M424" s="205"/>
      <c r="N424" s="206"/>
      <c r="O424" s="72"/>
      <c r="P424" s="72"/>
      <c r="Q424" s="72"/>
      <c r="R424" s="72"/>
      <c r="S424" s="72"/>
      <c r="T424" s="73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7" t="s">
        <v>135</v>
      </c>
      <c r="AU424" s="17" t="s">
        <v>92</v>
      </c>
    </row>
    <row r="425" spans="1:65" s="13" customFormat="1" ht="11.25">
      <c r="B425" s="207"/>
      <c r="C425" s="208"/>
      <c r="D425" s="202" t="s">
        <v>147</v>
      </c>
      <c r="E425" s="209" t="s">
        <v>1</v>
      </c>
      <c r="F425" s="210" t="s">
        <v>206</v>
      </c>
      <c r="G425" s="208"/>
      <c r="H425" s="211">
        <v>8.3000000000000007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147</v>
      </c>
      <c r="AU425" s="217" t="s">
        <v>92</v>
      </c>
      <c r="AV425" s="13" t="s">
        <v>92</v>
      </c>
      <c r="AW425" s="13" t="s">
        <v>39</v>
      </c>
      <c r="AX425" s="13" t="s">
        <v>82</v>
      </c>
      <c r="AY425" s="217" t="s">
        <v>127</v>
      </c>
    </row>
    <row r="426" spans="1:65" s="13" customFormat="1" ht="11.25">
      <c r="B426" s="207"/>
      <c r="C426" s="208"/>
      <c r="D426" s="202" t="s">
        <v>147</v>
      </c>
      <c r="E426" s="209" t="s">
        <v>1</v>
      </c>
      <c r="F426" s="210" t="s">
        <v>207</v>
      </c>
      <c r="G426" s="208"/>
      <c r="H426" s="211">
        <v>6.2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147</v>
      </c>
      <c r="AU426" s="217" t="s">
        <v>92</v>
      </c>
      <c r="AV426" s="13" t="s">
        <v>92</v>
      </c>
      <c r="AW426" s="13" t="s">
        <v>39</v>
      </c>
      <c r="AX426" s="13" t="s">
        <v>82</v>
      </c>
      <c r="AY426" s="217" t="s">
        <v>127</v>
      </c>
    </row>
    <row r="427" spans="1:65" s="14" customFormat="1" ht="11.25">
      <c r="B427" s="218"/>
      <c r="C427" s="219"/>
      <c r="D427" s="202" t="s">
        <v>147</v>
      </c>
      <c r="E427" s="220" t="s">
        <v>1</v>
      </c>
      <c r="F427" s="221" t="s">
        <v>149</v>
      </c>
      <c r="G427" s="219"/>
      <c r="H427" s="222">
        <v>14.5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147</v>
      </c>
      <c r="AU427" s="228" t="s">
        <v>92</v>
      </c>
      <c r="AV427" s="14" t="s">
        <v>134</v>
      </c>
      <c r="AW427" s="14" t="s">
        <v>39</v>
      </c>
      <c r="AX427" s="14" t="s">
        <v>90</v>
      </c>
      <c r="AY427" s="228" t="s">
        <v>127</v>
      </c>
    </row>
    <row r="428" spans="1:65" s="2" customFormat="1" ht="16.5" customHeight="1">
      <c r="A428" s="35"/>
      <c r="B428" s="36"/>
      <c r="C428" s="243" t="s">
        <v>381</v>
      </c>
      <c r="D428" s="243" t="s">
        <v>239</v>
      </c>
      <c r="E428" s="244" t="s">
        <v>555</v>
      </c>
      <c r="F428" s="245" t="s">
        <v>556</v>
      </c>
      <c r="G428" s="246" t="s">
        <v>198</v>
      </c>
      <c r="H428" s="247">
        <v>14.5</v>
      </c>
      <c r="I428" s="248"/>
      <c r="J428" s="249">
        <f>ROUND(I428*H428,2)</f>
        <v>0</v>
      </c>
      <c r="K428" s="250"/>
      <c r="L428" s="251"/>
      <c r="M428" s="252" t="s">
        <v>1</v>
      </c>
      <c r="N428" s="253" t="s">
        <v>47</v>
      </c>
      <c r="O428" s="72"/>
      <c r="P428" s="198">
        <f>O428*H428</f>
        <v>0</v>
      </c>
      <c r="Q428" s="198">
        <v>0</v>
      </c>
      <c r="R428" s="198">
        <f>Q428*H428</f>
        <v>0</v>
      </c>
      <c r="S428" s="198">
        <v>0</v>
      </c>
      <c r="T428" s="19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0" t="s">
        <v>153</v>
      </c>
      <c r="AT428" s="200" t="s">
        <v>239</v>
      </c>
      <c r="AU428" s="200" t="s">
        <v>92</v>
      </c>
      <c r="AY428" s="17" t="s">
        <v>127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7" t="s">
        <v>90</v>
      </c>
      <c r="BK428" s="201">
        <f>ROUND(I428*H428,2)</f>
        <v>0</v>
      </c>
      <c r="BL428" s="17" t="s">
        <v>134</v>
      </c>
      <c r="BM428" s="200" t="s">
        <v>557</v>
      </c>
    </row>
    <row r="429" spans="1:65" s="2" customFormat="1" ht="11.25">
      <c r="A429" s="35"/>
      <c r="B429" s="36"/>
      <c r="C429" s="37"/>
      <c r="D429" s="202" t="s">
        <v>135</v>
      </c>
      <c r="E429" s="37"/>
      <c r="F429" s="203" t="s">
        <v>556</v>
      </c>
      <c r="G429" s="37"/>
      <c r="H429" s="37"/>
      <c r="I429" s="204"/>
      <c r="J429" s="37"/>
      <c r="K429" s="37"/>
      <c r="L429" s="40"/>
      <c r="M429" s="205"/>
      <c r="N429" s="206"/>
      <c r="O429" s="72"/>
      <c r="P429" s="72"/>
      <c r="Q429" s="72"/>
      <c r="R429" s="72"/>
      <c r="S429" s="72"/>
      <c r="T429" s="73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7" t="s">
        <v>135</v>
      </c>
      <c r="AU429" s="17" t="s">
        <v>92</v>
      </c>
    </row>
    <row r="430" spans="1:65" s="2" customFormat="1" ht="24.2" customHeight="1">
      <c r="A430" s="35"/>
      <c r="B430" s="36"/>
      <c r="C430" s="188" t="s">
        <v>558</v>
      </c>
      <c r="D430" s="188" t="s">
        <v>130</v>
      </c>
      <c r="E430" s="189" t="s">
        <v>559</v>
      </c>
      <c r="F430" s="190" t="s">
        <v>560</v>
      </c>
      <c r="G430" s="191" t="s">
        <v>198</v>
      </c>
      <c r="H430" s="192">
        <v>72.248999999999995</v>
      </c>
      <c r="I430" s="193"/>
      <c r="J430" s="194">
        <f>ROUND(I430*H430,2)</f>
        <v>0</v>
      </c>
      <c r="K430" s="195"/>
      <c r="L430" s="40"/>
      <c r="M430" s="196" t="s">
        <v>1</v>
      </c>
      <c r="N430" s="197" t="s">
        <v>47</v>
      </c>
      <c r="O430" s="72"/>
      <c r="P430" s="198">
        <f>O430*H430</f>
        <v>0</v>
      </c>
      <c r="Q430" s="198">
        <v>0</v>
      </c>
      <c r="R430" s="198">
        <f>Q430*H430</f>
        <v>0</v>
      </c>
      <c r="S430" s="198">
        <v>0</v>
      </c>
      <c r="T430" s="199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0" t="s">
        <v>134</v>
      </c>
      <c r="AT430" s="200" t="s">
        <v>130</v>
      </c>
      <c r="AU430" s="200" t="s">
        <v>92</v>
      </c>
      <c r="AY430" s="17" t="s">
        <v>127</v>
      </c>
      <c r="BE430" s="201">
        <f>IF(N430="základní",J430,0)</f>
        <v>0</v>
      </c>
      <c r="BF430" s="201">
        <f>IF(N430="snížená",J430,0)</f>
        <v>0</v>
      </c>
      <c r="BG430" s="201">
        <f>IF(N430="zákl. přenesená",J430,0)</f>
        <v>0</v>
      </c>
      <c r="BH430" s="201">
        <f>IF(N430="sníž. přenesená",J430,0)</f>
        <v>0</v>
      </c>
      <c r="BI430" s="201">
        <f>IF(N430="nulová",J430,0)</f>
        <v>0</v>
      </c>
      <c r="BJ430" s="17" t="s">
        <v>90</v>
      </c>
      <c r="BK430" s="201">
        <f>ROUND(I430*H430,2)</f>
        <v>0</v>
      </c>
      <c r="BL430" s="17" t="s">
        <v>134</v>
      </c>
      <c r="BM430" s="200" t="s">
        <v>561</v>
      </c>
    </row>
    <row r="431" spans="1:65" s="2" customFormat="1" ht="19.5">
      <c r="A431" s="35"/>
      <c r="B431" s="36"/>
      <c r="C431" s="37"/>
      <c r="D431" s="202" t="s">
        <v>135</v>
      </c>
      <c r="E431" s="37"/>
      <c r="F431" s="203" t="s">
        <v>562</v>
      </c>
      <c r="G431" s="37"/>
      <c r="H431" s="37"/>
      <c r="I431" s="204"/>
      <c r="J431" s="37"/>
      <c r="K431" s="37"/>
      <c r="L431" s="40"/>
      <c r="M431" s="205"/>
      <c r="N431" s="206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7" t="s">
        <v>135</v>
      </c>
      <c r="AU431" s="17" t="s">
        <v>92</v>
      </c>
    </row>
    <row r="432" spans="1:65" s="13" customFormat="1" ht="22.5">
      <c r="B432" s="207"/>
      <c r="C432" s="208"/>
      <c r="D432" s="202" t="s">
        <v>147</v>
      </c>
      <c r="E432" s="209" t="s">
        <v>1</v>
      </c>
      <c r="F432" s="210" t="s">
        <v>563</v>
      </c>
      <c r="G432" s="208"/>
      <c r="H432" s="211">
        <v>13.737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147</v>
      </c>
      <c r="AU432" s="217" t="s">
        <v>92</v>
      </c>
      <c r="AV432" s="13" t="s">
        <v>92</v>
      </c>
      <c r="AW432" s="13" t="s">
        <v>39</v>
      </c>
      <c r="AX432" s="13" t="s">
        <v>82</v>
      </c>
      <c r="AY432" s="217" t="s">
        <v>127</v>
      </c>
    </row>
    <row r="433" spans="1:65" s="13" customFormat="1" ht="11.25">
      <c r="B433" s="207"/>
      <c r="C433" s="208"/>
      <c r="D433" s="202" t="s">
        <v>147</v>
      </c>
      <c r="E433" s="209" t="s">
        <v>1</v>
      </c>
      <c r="F433" s="210" t="s">
        <v>564</v>
      </c>
      <c r="G433" s="208"/>
      <c r="H433" s="211">
        <v>22.411999999999999</v>
      </c>
      <c r="I433" s="212"/>
      <c r="J433" s="208"/>
      <c r="K433" s="208"/>
      <c r="L433" s="213"/>
      <c r="M433" s="214"/>
      <c r="N433" s="215"/>
      <c r="O433" s="215"/>
      <c r="P433" s="215"/>
      <c r="Q433" s="215"/>
      <c r="R433" s="215"/>
      <c r="S433" s="215"/>
      <c r="T433" s="216"/>
      <c r="AT433" s="217" t="s">
        <v>147</v>
      </c>
      <c r="AU433" s="217" t="s">
        <v>92</v>
      </c>
      <c r="AV433" s="13" t="s">
        <v>92</v>
      </c>
      <c r="AW433" s="13" t="s">
        <v>39</v>
      </c>
      <c r="AX433" s="13" t="s">
        <v>82</v>
      </c>
      <c r="AY433" s="217" t="s">
        <v>127</v>
      </c>
    </row>
    <row r="434" spans="1:65" s="13" customFormat="1" ht="11.25">
      <c r="B434" s="207"/>
      <c r="C434" s="208"/>
      <c r="D434" s="202" t="s">
        <v>147</v>
      </c>
      <c r="E434" s="209" t="s">
        <v>1</v>
      </c>
      <c r="F434" s="210" t="s">
        <v>565</v>
      </c>
      <c r="G434" s="208"/>
      <c r="H434" s="211">
        <v>36.1</v>
      </c>
      <c r="I434" s="212"/>
      <c r="J434" s="208"/>
      <c r="K434" s="208"/>
      <c r="L434" s="213"/>
      <c r="M434" s="214"/>
      <c r="N434" s="215"/>
      <c r="O434" s="215"/>
      <c r="P434" s="215"/>
      <c r="Q434" s="215"/>
      <c r="R434" s="215"/>
      <c r="S434" s="215"/>
      <c r="T434" s="216"/>
      <c r="AT434" s="217" t="s">
        <v>147</v>
      </c>
      <c r="AU434" s="217" t="s">
        <v>92</v>
      </c>
      <c r="AV434" s="13" t="s">
        <v>92</v>
      </c>
      <c r="AW434" s="13" t="s">
        <v>39</v>
      </c>
      <c r="AX434" s="13" t="s">
        <v>82</v>
      </c>
      <c r="AY434" s="217" t="s">
        <v>127</v>
      </c>
    </row>
    <row r="435" spans="1:65" s="14" customFormat="1" ht="11.25">
      <c r="B435" s="218"/>
      <c r="C435" s="219"/>
      <c r="D435" s="202" t="s">
        <v>147</v>
      </c>
      <c r="E435" s="220" t="s">
        <v>1</v>
      </c>
      <c r="F435" s="221" t="s">
        <v>149</v>
      </c>
      <c r="G435" s="219"/>
      <c r="H435" s="222">
        <v>72.248999999999995</v>
      </c>
      <c r="I435" s="223"/>
      <c r="J435" s="219"/>
      <c r="K435" s="219"/>
      <c r="L435" s="224"/>
      <c r="M435" s="225"/>
      <c r="N435" s="226"/>
      <c r="O435" s="226"/>
      <c r="P435" s="226"/>
      <c r="Q435" s="226"/>
      <c r="R435" s="226"/>
      <c r="S435" s="226"/>
      <c r="T435" s="227"/>
      <c r="AT435" s="228" t="s">
        <v>147</v>
      </c>
      <c r="AU435" s="228" t="s">
        <v>92</v>
      </c>
      <c r="AV435" s="14" t="s">
        <v>134</v>
      </c>
      <c r="AW435" s="14" t="s">
        <v>39</v>
      </c>
      <c r="AX435" s="14" t="s">
        <v>90</v>
      </c>
      <c r="AY435" s="228" t="s">
        <v>127</v>
      </c>
    </row>
    <row r="436" spans="1:65" s="2" customFormat="1" ht="24.2" customHeight="1">
      <c r="A436" s="35"/>
      <c r="B436" s="36"/>
      <c r="C436" s="188" t="s">
        <v>385</v>
      </c>
      <c r="D436" s="188" t="s">
        <v>130</v>
      </c>
      <c r="E436" s="189" t="s">
        <v>566</v>
      </c>
      <c r="F436" s="190" t="s">
        <v>567</v>
      </c>
      <c r="G436" s="191" t="s">
        <v>198</v>
      </c>
      <c r="H436" s="192">
        <v>72.248999999999995</v>
      </c>
      <c r="I436" s="193"/>
      <c r="J436" s="194">
        <f>ROUND(I436*H436,2)</f>
        <v>0</v>
      </c>
      <c r="K436" s="195"/>
      <c r="L436" s="40"/>
      <c r="M436" s="196" t="s">
        <v>1</v>
      </c>
      <c r="N436" s="197" t="s">
        <v>47</v>
      </c>
      <c r="O436" s="72"/>
      <c r="P436" s="198">
        <f>O436*H436</f>
        <v>0</v>
      </c>
      <c r="Q436" s="198">
        <v>0</v>
      </c>
      <c r="R436" s="198">
        <f>Q436*H436</f>
        <v>0</v>
      </c>
      <c r="S436" s="198">
        <v>0</v>
      </c>
      <c r="T436" s="199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0" t="s">
        <v>134</v>
      </c>
      <c r="AT436" s="200" t="s">
        <v>130</v>
      </c>
      <c r="AU436" s="200" t="s">
        <v>92</v>
      </c>
      <c r="AY436" s="17" t="s">
        <v>127</v>
      </c>
      <c r="BE436" s="201">
        <f>IF(N436="základní",J436,0)</f>
        <v>0</v>
      </c>
      <c r="BF436" s="201">
        <f>IF(N436="snížená",J436,0)</f>
        <v>0</v>
      </c>
      <c r="BG436" s="201">
        <f>IF(N436="zákl. přenesená",J436,0)</f>
        <v>0</v>
      </c>
      <c r="BH436" s="201">
        <f>IF(N436="sníž. přenesená",J436,0)</f>
        <v>0</v>
      </c>
      <c r="BI436" s="201">
        <f>IF(N436="nulová",J436,0)</f>
        <v>0</v>
      </c>
      <c r="BJ436" s="17" t="s">
        <v>90</v>
      </c>
      <c r="BK436" s="201">
        <f>ROUND(I436*H436,2)</f>
        <v>0</v>
      </c>
      <c r="BL436" s="17" t="s">
        <v>134</v>
      </c>
      <c r="BM436" s="200" t="s">
        <v>568</v>
      </c>
    </row>
    <row r="437" spans="1:65" s="2" customFormat="1" ht="39">
      <c r="A437" s="35"/>
      <c r="B437" s="36"/>
      <c r="C437" s="37"/>
      <c r="D437" s="202" t="s">
        <v>135</v>
      </c>
      <c r="E437" s="37"/>
      <c r="F437" s="203" t="s">
        <v>569</v>
      </c>
      <c r="G437" s="37"/>
      <c r="H437" s="37"/>
      <c r="I437" s="204"/>
      <c r="J437" s="37"/>
      <c r="K437" s="37"/>
      <c r="L437" s="40"/>
      <c r="M437" s="205"/>
      <c r="N437" s="206"/>
      <c r="O437" s="72"/>
      <c r="P437" s="72"/>
      <c r="Q437" s="72"/>
      <c r="R437" s="72"/>
      <c r="S437" s="72"/>
      <c r="T437" s="73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7" t="s">
        <v>135</v>
      </c>
      <c r="AU437" s="17" t="s">
        <v>92</v>
      </c>
    </row>
    <row r="438" spans="1:65" s="2" customFormat="1" ht="24.2" customHeight="1">
      <c r="A438" s="35"/>
      <c r="B438" s="36"/>
      <c r="C438" s="188" t="s">
        <v>570</v>
      </c>
      <c r="D438" s="188" t="s">
        <v>130</v>
      </c>
      <c r="E438" s="189" t="s">
        <v>571</v>
      </c>
      <c r="F438" s="190" t="s">
        <v>572</v>
      </c>
      <c r="G438" s="191" t="s">
        <v>198</v>
      </c>
      <c r="H438" s="192">
        <v>52.082999999999998</v>
      </c>
      <c r="I438" s="193"/>
      <c r="J438" s="194">
        <f>ROUND(I438*H438,2)</f>
        <v>0</v>
      </c>
      <c r="K438" s="195"/>
      <c r="L438" s="40"/>
      <c r="M438" s="196" t="s">
        <v>1</v>
      </c>
      <c r="N438" s="197" t="s">
        <v>47</v>
      </c>
      <c r="O438" s="72"/>
      <c r="P438" s="198">
        <f>O438*H438</f>
        <v>0</v>
      </c>
      <c r="Q438" s="198">
        <v>0</v>
      </c>
      <c r="R438" s="198">
        <f>Q438*H438</f>
        <v>0</v>
      </c>
      <c r="S438" s="198">
        <v>0</v>
      </c>
      <c r="T438" s="199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0" t="s">
        <v>134</v>
      </c>
      <c r="AT438" s="200" t="s">
        <v>130</v>
      </c>
      <c r="AU438" s="200" t="s">
        <v>92</v>
      </c>
      <c r="AY438" s="17" t="s">
        <v>127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7" t="s">
        <v>90</v>
      </c>
      <c r="BK438" s="201">
        <f>ROUND(I438*H438,2)</f>
        <v>0</v>
      </c>
      <c r="BL438" s="17" t="s">
        <v>134</v>
      </c>
      <c r="BM438" s="200" t="s">
        <v>573</v>
      </c>
    </row>
    <row r="439" spans="1:65" s="2" customFormat="1" ht="19.5">
      <c r="A439" s="35"/>
      <c r="B439" s="36"/>
      <c r="C439" s="37"/>
      <c r="D439" s="202" t="s">
        <v>135</v>
      </c>
      <c r="E439" s="37"/>
      <c r="F439" s="203" t="s">
        <v>574</v>
      </c>
      <c r="G439" s="37"/>
      <c r="H439" s="37"/>
      <c r="I439" s="204"/>
      <c r="J439" s="37"/>
      <c r="K439" s="37"/>
      <c r="L439" s="40"/>
      <c r="M439" s="205"/>
      <c r="N439" s="206"/>
      <c r="O439" s="72"/>
      <c r="P439" s="72"/>
      <c r="Q439" s="72"/>
      <c r="R439" s="72"/>
      <c r="S439" s="72"/>
      <c r="T439" s="73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7" t="s">
        <v>135</v>
      </c>
      <c r="AU439" s="17" t="s">
        <v>92</v>
      </c>
    </row>
    <row r="440" spans="1:65" s="13" customFormat="1" ht="22.5">
      <c r="B440" s="207"/>
      <c r="C440" s="208"/>
      <c r="D440" s="202" t="s">
        <v>147</v>
      </c>
      <c r="E440" s="209" t="s">
        <v>1</v>
      </c>
      <c r="F440" s="210" t="s">
        <v>575</v>
      </c>
      <c r="G440" s="208"/>
      <c r="H440" s="211">
        <v>13.737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147</v>
      </c>
      <c r="AU440" s="217" t="s">
        <v>92</v>
      </c>
      <c r="AV440" s="13" t="s">
        <v>92</v>
      </c>
      <c r="AW440" s="13" t="s">
        <v>39</v>
      </c>
      <c r="AX440" s="13" t="s">
        <v>82</v>
      </c>
      <c r="AY440" s="217" t="s">
        <v>127</v>
      </c>
    </row>
    <row r="441" spans="1:65" s="13" customFormat="1" ht="22.5">
      <c r="B441" s="207"/>
      <c r="C441" s="208"/>
      <c r="D441" s="202" t="s">
        <v>147</v>
      </c>
      <c r="E441" s="209" t="s">
        <v>1</v>
      </c>
      <c r="F441" s="210" t="s">
        <v>576</v>
      </c>
      <c r="G441" s="208"/>
      <c r="H441" s="211">
        <v>38.345999999999997</v>
      </c>
      <c r="I441" s="212"/>
      <c r="J441" s="208"/>
      <c r="K441" s="208"/>
      <c r="L441" s="213"/>
      <c r="M441" s="214"/>
      <c r="N441" s="215"/>
      <c r="O441" s="215"/>
      <c r="P441" s="215"/>
      <c r="Q441" s="215"/>
      <c r="R441" s="215"/>
      <c r="S441" s="215"/>
      <c r="T441" s="216"/>
      <c r="AT441" s="217" t="s">
        <v>147</v>
      </c>
      <c r="AU441" s="217" t="s">
        <v>92</v>
      </c>
      <c r="AV441" s="13" t="s">
        <v>92</v>
      </c>
      <c r="AW441" s="13" t="s">
        <v>39</v>
      </c>
      <c r="AX441" s="13" t="s">
        <v>82</v>
      </c>
      <c r="AY441" s="217" t="s">
        <v>127</v>
      </c>
    </row>
    <row r="442" spans="1:65" s="14" customFormat="1" ht="11.25">
      <c r="B442" s="218"/>
      <c r="C442" s="219"/>
      <c r="D442" s="202" t="s">
        <v>147</v>
      </c>
      <c r="E442" s="220" t="s">
        <v>1</v>
      </c>
      <c r="F442" s="221" t="s">
        <v>149</v>
      </c>
      <c r="G442" s="219"/>
      <c r="H442" s="222">
        <v>52.082999999999998</v>
      </c>
      <c r="I442" s="223"/>
      <c r="J442" s="219"/>
      <c r="K442" s="219"/>
      <c r="L442" s="224"/>
      <c r="M442" s="225"/>
      <c r="N442" s="226"/>
      <c r="O442" s="226"/>
      <c r="P442" s="226"/>
      <c r="Q442" s="226"/>
      <c r="R442" s="226"/>
      <c r="S442" s="226"/>
      <c r="T442" s="227"/>
      <c r="AT442" s="228" t="s">
        <v>147</v>
      </c>
      <c r="AU442" s="228" t="s">
        <v>92</v>
      </c>
      <c r="AV442" s="14" t="s">
        <v>134</v>
      </c>
      <c r="AW442" s="14" t="s">
        <v>39</v>
      </c>
      <c r="AX442" s="14" t="s">
        <v>90</v>
      </c>
      <c r="AY442" s="228" t="s">
        <v>127</v>
      </c>
    </row>
    <row r="443" spans="1:65" s="2" customFormat="1" ht="16.5" customHeight="1">
      <c r="A443" s="35"/>
      <c r="B443" s="36"/>
      <c r="C443" s="188" t="s">
        <v>388</v>
      </c>
      <c r="D443" s="188" t="s">
        <v>130</v>
      </c>
      <c r="E443" s="189" t="s">
        <v>577</v>
      </c>
      <c r="F443" s="190" t="s">
        <v>578</v>
      </c>
      <c r="G443" s="191" t="s">
        <v>172</v>
      </c>
      <c r="H443" s="192">
        <v>51.558999999999997</v>
      </c>
      <c r="I443" s="193"/>
      <c r="J443" s="194">
        <f>ROUND(I443*H443,2)</f>
        <v>0</v>
      </c>
      <c r="K443" s="195"/>
      <c r="L443" s="40"/>
      <c r="M443" s="196" t="s">
        <v>1</v>
      </c>
      <c r="N443" s="197" t="s">
        <v>47</v>
      </c>
      <c r="O443" s="72"/>
      <c r="P443" s="198">
        <f>O443*H443</f>
        <v>0</v>
      </c>
      <c r="Q443" s="198">
        <v>0</v>
      </c>
      <c r="R443" s="198">
        <f>Q443*H443</f>
        <v>0</v>
      </c>
      <c r="S443" s="198">
        <v>0</v>
      </c>
      <c r="T443" s="199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0" t="s">
        <v>134</v>
      </c>
      <c r="AT443" s="200" t="s">
        <v>130</v>
      </c>
      <c r="AU443" s="200" t="s">
        <v>92</v>
      </c>
      <c r="AY443" s="17" t="s">
        <v>127</v>
      </c>
      <c r="BE443" s="201">
        <f>IF(N443="základní",J443,0)</f>
        <v>0</v>
      </c>
      <c r="BF443" s="201">
        <f>IF(N443="snížená",J443,0)</f>
        <v>0</v>
      </c>
      <c r="BG443" s="201">
        <f>IF(N443="zákl. přenesená",J443,0)</f>
        <v>0</v>
      </c>
      <c r="BH443" s="201">
        <f>IF(N443="sníž. přenesená",J443,0)</f>
        <v>0</v>
      </c>
      <c r="BI443" s="201">
        <f>IF(N443="nulová",J443,0)</f>
        <v>0</v>
      </c>
      <c r="BJ443" s="17" t="s">
        <v>90</v>
      </c>
      <c r="BK443" s="201">
        <f>ROUND(I443*H443,2)</f>
        <v>0</v>
      </c>
      <c r="BL443" s="17" t="s">
        <v>134</v>
      </c>
      <c r="BM443" s="200" t="s">
        <v>579</v>
      </c>
    </row>
    <row r="444" spans="1:65" s="2" customFormat="1" ht="11.25">
      <c r="A444" s="35"/>
      <c r="B444" s="36"/>
      <c r="C444" s="37"/>
      <c r="D444" s="202" t="s">
        <v>135</v>
      </c>
      <c r="E444" s="37"/>
      <c r="F444" s="203" t="s">
        <v>580</v>
      </c>
      <c r="G444" s="37"/>
      <c r="H444" s="37"/>
      <c r="I444" s="204"/>
      <c r="J444" s="37"/>
      <c r="K444" s="37"/>
      <c r="L444" s="40"/>
      <c r="M444" s="205"/>
      <c r="N444" s="206"/>
      <c r="O444" s="72"/>
      <c r="P444" s="72"/>
      <c r="Q444" s="72"/>
      <c r="R444" s="72"/>
      <c r="S444" s="72"/>
      <c r="T444" s="73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7" t="s">
        <v>135</v>
      </c>
      <c r="AU444" s="17" t="s">
        <v>92</v>
      </c>
    </row>
    <row r="445" spans="1:65" s="13" customFormat="1" ht="11.25">
      <c r="B445" s="207"/>
      <c r="C445" s="208"/>
      <c r="D445" s="202" t="s">
        <v>147</v>
      </c>
      <c r="E445" s="209" t="s">
        <v>1</v>
      </c>
      <c r="F445" s="210" t="s">
        <v>581</v>
      </c>
      <c r="G445" s="208"/>
      <c r="H445" s="211">
        <v>35.359000000000002</v>
      </c>
      <c r="I445" s="212"/>
      <c r="J445" s="208"/>
      <c r="K445" s="208"/>
      <c r="L445" s="213"/>
      <c r="M445" s="214"/>
      <c r="N445" s="215"/>
      <c r="O445" s="215"/>
      <c r="P445" s="215"/>
      <c r="Q445" s="215"/>
      <c r="R445" s="215"/>
      <c r="S445" s="215"/>
      <c r="T445" s="216"/>
      <c r="AT445" s="217" t="s">
        <v>147</v>
      </c>
      <c r="AU445" s="217" t="s">
        <v>92</v>
      </c>
      <c r="AV445" s="13" t="s">
        <v>92</v>
      </c>
      <c r="AW445" s="13" t="s">
        <v>39</v>
      </c>
      <c r="AX445" s="13" t="s">
        <v>82</v>
      </c>
      <c r="AY445" s="217" t="s">
        <v>127</v>
      </c>
    </row>
    <row r="446" spans="1:65" s="13" customFormat="1" ht="11.25">
      <c r="B446" s="207"/>
      <c r="C446" s="208"/>
      <c r="D446" s="202" t="s">
        <v>147</v>
      </c>
      <c r="E446" s="209" t="s">
        <v>1</v>
      </c>
      <c r="F446" s="210" t="s">
        <v>582</v>
      </c>
      <c r="G446" s="208"/>
      <c r="H446" s="211">
        <v>16.2</v>
      </c>
      <c r="I446" s="212"/>
      <c r="J446" s="208"/>
      <c r="K446" s="208"/>
      <c r="L446" s="213"/>
      <c r="M446" s="214"/>
      <c r="N446" s="215"/>
      <c r="O446" s="215"/>
      <c r="P446" s="215"/>
      <c r="Q446" s="215"/>
      <c r="R446" s="215"/>
      <c r="S446" s="215"/>
      <c r="T446" s="216"/>
      <c r="AT446" s="217" t="s">
        <v>147</v>
      </c>
      <c r="AU446" s="217" t="s">
        <v>92</v>
      </c>
      <c r="AV446" s="13" t="s">
        <v>92</v>
      </c>
      <c r="AW446" s="13" t="s">
        <v>39</v>
      </c>
      <c r="AX446" s="13" t="s">
        <v>82</v>
      </c>
      <c r="AY446" s="217" t="s">
        <v>127</v>
      </c>
    </row>
    <row r="447" spans="1:65" s="14" customFormat="1" ht="11.25">
      <c r="B447" s="218"/>
      <c r="C447" s="219"/>
      <c r="D447" s="202" t="s">
        <v>147</v>
      </c>
      <c r="E447" s="220" t="s">
        <v>1</v>
      </c>
      <c r="F447" s="221" t="s">
        <v>149</v>
      </c>
      <c r="G447" s="219"/>
      <c r="H447" s="222">
        <v>51.558999999999997</v>
      </c>
      <c r="I447" s="223"/>
      <c r="J447" s="219"/>
      <c r="K447" s="219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147</v>
      </c>
      <c r="AU447" s="228" t="s">
        <v>92</v>
      </c>
      <c r="AV447" s="14" t="s">
        <v>134</v>
      </c>
      <c r="AW447" s="14" t="s">
        <v>39</v>
      </c>
      <c r="AX447" s="14" t="s">
        <v>90</v>
      </c>
      <c r="AY447" s="228" t="s">
        <v>127</v>
      </c>
    </row>
    <row r="448" spans="1:65" s="2" customFormat="1" ht="24.2" customHeight="1">
      <c r="A448" s="35"/>
      <c r="B448" s="36"/>
      <c r="C448" s="188" t="s">
        <v>583</v>
      </c>
      <c r="D448" s="188" t="s">
        <v>130</v>
      </c>
      <c r="E448" s="189" t="s">
        <v>584</v>
      </c>
      <c r="F448" s="190" t="s">
        <v>585</v>
      </c>
      <c r="G448" s="191" t="s">
        <v>198</v>
      </c>
      <c r="H448" s="192">
        <v>19.172999999999998</v>
      </c>
      <c r="I448" s="193"/>
      <c r="J448" s="194">
        <f>ROUND(I448*H448,2)</f>
        <v>0</v>
      </c>
      <c r="K448" s="195"/>
      <c r="L448" s="40"/>
      <c r="M448" s="196" t="s">
        <v>1</v>
      </c>
      <c r="N448" s="197" t="s">
        <v>47</v>
      </c>
      <c r="O448" s="72"/>
      <c r="P448" s="198">
        <f>O448*H448</f>
        <v>0</v>
      </c>
      <c r="Q448" s="198">
        <v>0</v>
      </c>
      <c r="R448" s="198">
        <f>Q448*H448</f>
        <v>0</v>
      </c>
      <c r="S448" s="198">
        <v>0</v>
      </c>
      <c r="T448" s="199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0" t="s">
        <v>134</v>
      </c>
      <c r="AT448" s="200" t="s">
        <v>130</v>
      </c>
      <c r="AU448" s="200" t="s">
        <v>92</v>
      </c>
      <c r="AY448" s="17" t="s">
        <v>127</v>
      </c>
      <c r="BE448" s="201">
        <f>IF(N448="základní",J448,0)</f>
        <v>0</v>
      </c>
      <c r="BF448" s="201">
        <f>IF(N448="snížená",J448,0)</f>
        <v>0</v>
      </c>
      <c r="BG448" s="201">
        <f>IF(N448="zákl. přenesená",J448,0)</f>
        <v>0</v>
      </c>
      <c r="BH448" s="201">
        <f>IF(N448="sníž. přenesená",J448,0)</f>
        <v>0</v>
      </c>
      <c r="BI448" s="201">
        <f>IF(N448="nulová",J448,0)</f>
        <v>0</v>
      </c>
      <c r="BJ448" s="17" t="s">
        <v>90</v>
      </c>
      <c r="BK448" s="201">
        <f>ROUND(I448*H448,2)</f>
        <v>0</v>
      </c>
      <c r="BL448" s="17" t="s">
        <v>134</v>
      </c>
      <c r="BM448" s="200" t="s">
        <v>586</v>
      </c>
    </row>
    <row r="449" spans="1:65" s="2" customFormat="1" ht="39">
      <c r="A449" s="35"/>
      <c r="B449" s="36"/>
      <c r="C449" s="37"/>
      <c r="D449" s="202" t="s">
        <v>135</v>
      </c>
      <c r="E449" s="37"/>
      <c r="F449" s="203" t="s">
        <v>587</v>
      </c>
      <c r="G449" s="37"/>
      <c r="H449" s="37"/>
      <c r="I449" s="204"/>
      <c r="J449" s="37"/>
      <c r="K449" s="37"/>
      <c r="L449" s="40"/>
      <c r="M449" s="205"/>
      <c r="N449" s="206"/>
      <c r="O449" s="72"/>
      <c r="P449" s="72"/>
      <c r="Q449" s="72"/>
      <c r="R449" s="72"/>
      <c r="S449" s="72"/>
      <c r="T449" s="73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7" t="s">
        <v>135</v>
      </c>
      <c r="AU449" s="17" t="s">
        <v>92</v>
      </c>
    </row>
    <row r="450" spans="1:65" s="13" customFormat="1" ht="11.25">
      <c r="B450" s="207"/>
      <c r="C450" s="208"/>
      <c r="D450" s="202" t="s">
        <v>147</v>
      </c>
      <c r="E450" s="209" t="s">
        <v>1</v>
      </c>
      <c r="F450" s="210" t="s">
        <v>588</v>
      </c>
      <c r="G450" s="208"/>
      <c r="H450" s="211">
        <v>9.8409999999999993</v>
      </c>
      <c r="I450" s="212"/>
      <c r="J450" s="208"/>
      <c r="K450" s="208"/>
      <c r="L450" s="213"/>
      <c r="M450" s="214"/>
      <c r="N450" s="215"/>
      <c r="O450" s="215"/>
      <c r="P450" s="215"/>
      <c r="Q450" s="215"/>
      <c r="R450" s="215"/>
      <c r="S450" s="215"/>
      <c r="T450" s="216"/>
      <c r="AT450" s="217" t="s">
        <v>147</v>
      </c>
      <c r="AU450" s="217" t="s">
        <v>92</v>
      </c>
      <c r="AV450" s="13" t="s">
        <v>92</v>
      </c>
      <c r="AW450" s="13" t="s">
        <v>39</v>
      </c>
      <c r="AX450" s="13" t="s">
        <v>82</v>
      </c>
      <c r="AY450" s="217" t="s">
        <v>127</v>
      </c>
    </row>
    <row r="451" spans="1:65" s="13" customFormat="1" ht="11.25">
      <c r="B451" s="207"/>
      <c r="C451" s="208"/>
      <c r="D451" s="202" t="s">
        <v>147</v>
      </c>
      <c r="E451" s="209" t="s">
        <v>1</v>
      </c>
      <c r="F451" s="210" t="s">
        <v>589</v>
      </c>
      <c r="G451" s="208"/>
      <c r="H451" s="211">
        <v>9.3320000000000007</v>
      </c>
      <c r="I451" s="212"/>
      <c r="J451" s="208"/>
      <c r="K451" s="208"/>
      <c r="L451" s="213"/>
      <c r="M451" s="214"/>
      <c r="N451" s="215"/>
      <c r="O451" s="215"/>
      <c r="P451" s="215"/>
      <c r="Q451" s="215"/>
      <c r="R451" s="215"/>
      <c r="S451" s="215"/>
      <c r="T451" s="216"/>
      <c r="AT451" s="217" t="s">
        <v>147</v>
      </c>
      <c r="AU451" s="217" t="s">
        <v>92</v>
      </c>
      <c r="AV451" s="13" t="s">
        <v>92</v>
      </c>
      <c r="AW451" s="13" t="s">
        <v>39</v>
      </c>
      <c r="AX451" s="13" t="s">
        <v>82</v>
      </c>
      <c r="AY451" s="217" t="s">
        <v>127</v>
      </c>
    </row>
    <row r="452" spans="1:65" s="14" customFormat="1" ht="11.25">
      <c r="B452" s="218"/>
      <c r="C452" s="219"/>
      <c r="D452" s="202" t="s">
        <v>147</v>
      </c>
      <c r="E452" s="220" t="s">
        <v>1</v>
      </c>
      <c r="F452" s="221" t="s">
        <v>149</v>
      </c>
      <c r="G452" s="219"/>
      <c r="H452" s="222">
        <v>19.172999999999998</v>
      </c>
      <c r="I452" s="223"/>
      <c r="J452" s="219"/>
      <c r="K452" s="219"/>
      <c r="L452" s="224"/>
      <c r="M452" s="225"/>
      <c r="N452" s="226"/>
      <c r="O452" s="226"/>
      <c r="P452" s="226"/>
      <c r="Q452" s="226"/>
      <c r="R452" s="226"/>
      <c r="S452" s="226"/>
      <c r="T452" s="227"/>
      <c r="AT452" s="228" t="s">
        <v>147</v>
      </c>
      <c r="AU452" s="228" t="s">
        <v>92</v>
      </c>
      <c r="AV452" s="14" t="s">
        <v>134</v>
      </c>
      <c r="AW452" s="14" t="s">
        <v>39</v>
      </c>
      <c r="AX452" s="14" t="s">
        <v>90</v>
      </c>
      <c r="AY452" s="228" t="s">
        <v>127</v>
      </c>
    </row>
    <row r="453" spans="1:65" s="2" customFormat="1" ht="24.2" customHeight="1">
      <c r="A453" s="35"/>
      <c r="B453" s="36"/>
      <c r="C453" s="188" t="s">
        <v>392</v>
      </c>
      <c r="D453" s="188" t="s">
        <v>130</v>
      </c>
      <c r="E453" s="189" t="s">
        <v>590</v>
      </c>
      <c r="F453" s="190" t="s">
        <v>591</v>
      </c>
      <c r="G453" s="191" t="s">
        <v>172</v>
      </c>
      <c r="H453" s="192">
        <v>140.87799999999999</v>
      </c>
      <c r="I453" s="193"/>
      <c r="J453" s="194">
        <f>ROUND(I453*H453,2)</f>
        <v>0</v>
      </c>
      <c r="K453" s="195"/>
      <c r="L453" s="40"/>
      <c r="M453" s="196" t="s">
        <v>1</v>
      </c>
      <c r="N453" s="197" t="s">
        <v>47</v>
      </c>
      <c r="O453" s="72"/>
      <c r="P453" s="198">
        <f>O453*H453</f>
        <v>0</v>
      </c>
      <c r="Q453" s="198">
        <v>0</v>
      </c>
      <c r="R453" s="198">
        <f>Q453*H453</f>
        <v>0</v>
      </c>
      <c r="S453" s="198">
        <v>0</v>
      </c>
      <c r="T453" s="199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0" t="s">
        <v>134</v>
      </c>
      <c r="AT453" s="200" t="s">
        <v>130</v>
      </c>
      <c r="AU453" s="200" t="s">
        <v>92</v>
      </c>
      <c r="AY453" s="17" t="s">
        <v>127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7" t="s">
        <v>90</v>
      </c>
      <c r="BK453" s="201">
        <f>ROUND(I453*H453,2)</f>
        <v>0</v>
      </c>
      <c r="BL453" s="17" t="s">
        <v>134</v>
      </c>
      <c r="BM453" s="200" t="s">
        <v>592</v>
      </c>
    </row>
    <row r="454" spans="1:65" s="2" customFormat="1" ht="29.25">
      <c r="A454" s="35"/>
      <c r="B454" s="36"/>
      <c r="C454" s="37"/>
      <c r="D454" s="202" t="s">
        <v>135</v>
      </c>
      <c r="E454" s="37"/>
      <c r="F454" s="203" t="s">
        <v>593</v>
      </c>
      <c r="G454" s="37"/>
      <c r="H454" s="37"/>
      <c r="I454" s="204"/>
      <c r="J454" s="37"/>
      <c r="K454" s="37"/>
      <c r="L454" s="40"/>
      <c r="M454" s="205"/>
      <c r="N454" s="206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7" t="s">
        <v>135</v>
      </c>
      <c r="AU454" s="17" t="s">
        <v>92</v>
      </c>
    </row>
    <row r="455" spans="1:65" s="13" customFormat="1" ht="11.25">
      <c r="B455" s="207"/>
      <c r="C455" s="208"/>
      <c r="D455" s="202" t="s">
        <v>147</v>
      </c>
      <c r="E455" s="209" t="s">
        <v>1</v>
      </c>
      <c r="F455" s="210" t="s">
        <v>259</v>
      </c>
      <c r="G455" s="208"/>
      <c r="H455" s="211">
        <v>140.87799999999999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147</v>
      </c>
      <c r="AU455" s="217" t="s">
        <v>92</v>
      </c>
      <c r="AV455" s="13" t="s">
        <v>92</v>
      </c>
      <c r="AW455" s="13" t="s">
        <v>39</v>
      </c>
      <c r="AX455" s="13" t="s">
        <v>82</v>
      </c>
      <c r="AY455" s="217" t="s">
        <v>127</v>
      </c>
    </row>
    <row r="456" spans="1:65" s="14" customFormat="1" ht="11.25">
      <c r="B456" s="218"/>
      <c r="C456" s="219"/>
      <c r="D456" s="202" t="s">
        <v>147</v>
      </c>
      <c r="E456" s="220" t="s">
        <v>1</v>
      </c>
      <c r="F456" s="221" t="s">
        <v>149</v>
      </c>
      <c r="G456" s="219"/>
      <c r="H456" s="222">
        <v>140.87799999999999</v>
      </c>
      <c r="I456" s="223"/>
      <c r="J456" s="219"/>
      <c r="K456" s="219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147</v>
      </c>
      <c r="AU456" s="228" t="s">
        <v>92</v>
      </c>
      <c r="AV456" s="14" t="s">
        <v>134</v>
      </c>
      <c r="AW456" s="14" t="s">
        <v>39</v>
      </c>
      <c r="AX456" s="14" t="s">
        <v>90</v>
      </c>
      <c r="AY456" s="228" t="s">
        <v>127</v>
      </c>
    </row>
    <row r="457" spans="1:65" s="2" customFormat="1" ht="21.75" customHeight="1">
      <c r="A457" s="35"/>
      <c r="B457" s="36"/>
      <c r="C457" s="188" t="s">
        <v>594</v>
      </c>
      <c r="D457" s="188" t="s">
        <v>130</v>
      </c>
      <c r="E457" s="189" t="s">
        <v>595</v>
      </c>
      <c r="F457" s="190" t="s">
        <v>596</v>
      </c>
      <c r="G457" s="191" t="s">
        <v>172</v>
      </c>
      <c r="H457" s="192">
        <v>11.436</v>
      </c>
      <c r="I457" s="193"/>
      <c r="J457" s="194">
        <f>ROUND(I457*H457,2)</f>
        <v>0</v>
      </c>
      <c r="K457" s="195"/>
      <c r="L457" s="40"/>
      <c r="M457" s="196" t="s">
        <v>1</v>
      </c>
      <c r="N457" s="197" t="s">
        <v>47</v>
      </c>
      <c r="O457" s="72"/>
      <c r="P457" s="198">
        <f>O457*H457</f>
        <v>0</v>
      </c>
      <c r="Q457" s="198">
        <v>0</v>
      </c>
      <c r="R457" s="198">
        <f>Q457*H457</f>
        <v>0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134</v>
      </c>
      <c r="AT457" s="200" t="s">
        <v>130</v>
      </c>
      <c r="AU457" s="200" t="s">
        <v>92</v>
      </c>
      <c r="AY457" s="17" t="s">
        <v>127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7" t="s">
        <v>90</v>
      </c>
      <c r="BK457" s="201">
        <f>ROUND(I457*H457,2)</f>
        <v>0</v>
      </c>
      <c r="BL457" s="17" t="s">
        <v>134</v>
      </c>
      <c r="BM457" s="200" t="s">
        <v>597</v>
      </c>
    </row>
    <row r="458" spans="1:65" s="2" customFormat="1" ht="19.5">
      <c r="A458" s="35"/>
      <c r="B458" s="36"/>
      <c r="C458" s="37"/>
      <c r="D458" s="202" t="s">
        <v>135</v>
      </c>
      <c r="E458" s="37"/>
      <c r="F458" s="203" t="s">
        <v>598</v>
      </c>
      <c r="G458" s="37"/>
      <c r="H458" s="37"/>
      <c r="I458" s="204"/>
      <c r="J458" s="37"/>
      <c r="K458" s="37"/>
      <c r="L458" s="40"/>
      <c r="M458" s="205"/>
      <c r="N458" s="206"/>
      <c r="O458" s="72"/>
      <c r="P458" s="72"/>
      <c r="Q458" s="72"/>
      <c r="R458" s="72"/>
      <c r="S458" s="72"/>
      <c r="T458" s="73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7" t="s">
        <v>135</v>
      </c>
      <c r="AU458" s="17" t="s">
        <v>92</v>
      </c>
    </row>
    <row r="459" spans="1:65" s="13" customFormat="1" ht="11.25">
      <c r="B459" s="207"/>
      <c r="C459" s="208"/>
      <c r="D459" s="202" t="s">
        <v>147</v>
      </c>
      <c r="E459" s="209" t="s">
        <v>1</v>
      </c>
      <c r="F459" s="210" t="s">
        <v>599</v>
      </c>
      <c r="G459" s="208"/>
      <c r="H459" s="211">
        <v>10.476000000000001</v>
      </c>
      <c r="I459" s="212"/>
      <c r="J459" s="208"/>
      <c r="K459" s="208"/>
      <c r="L459" s="213"/>
      <c r="M459" s="214"/>
      <c r="N459" s="215"/>
      <c r="O459" s="215"/>
      <c r="P459" s="215"/>
      <c r="Q459" s="215"/>
      <c r="R459" s="215"/>
      <c r="S459" s="215"/>
      <c r="T459" s="216"/>
      <c r="AT459" s="217" t="s">
        <v>147</v>
      </c>
      <c r="AU459" s="217" t="s">
        <v>92</v>
      </c>
      <c r="AV459" s="13" t="s">
        <v>92</v>
      </c>
      <c r="AW459" s="13" t="s">
        <v>39</v>
      </c>
      <c r="AX459" s="13" t="s">
        <v>82</v>
      </c>
      <c r="AY459" s="217" t="s">
        <v>127</v>
      </c>
    </row>
    <row r="460" spans="1:65" s="13" customFormat="1" ht="11.25">
      <c r="B460" s="207"/>
      <c r="C460" s="208"/>
      <c r="D460" s="202" t="s">
        <v>147</v>
      </c>
      <c r="E460" s="209" t="s">
        <v>1</v>
      </c>
      <c r="F460" s="210" t="s">
        <v>600</v>
      </c>
      <c r="G460" s="208"/>
      <c r="H460" s="211">
        <v>0.96</v>
      </c>
      <c r="I460" s="212"/>
      <c r="J460" s="208"/>
      <c r="K460" s="208"/>
      <c r="L460" s="213"/>
      <c r="M460" s="214"/>
      <c r="N460" s="215"/>
      <c r="O460" s="215"/>
      <c r="P460" s="215"/>
      <c r="Q460" s="215"/>
      <c r="R460" s="215"/>
      <c r="S460" s="215"/>
      <c r="T460" s="216"/>
      <c r="AT460" s="217" t="s">
        <v>147</v>
      </c>
      <c r="AU460" s="217" t="s">
        <v>92</v>
      </c>
      <c r="AV460" s="13" t="s">
        <v>92</v>
      </c>
      <c r="AW460" s="13" t="s">
        <v>39</v>
      </c>
      <c r="AX460" s="13" t="s">
        <v>82</v>
      </c>
      <c r="AY460" s="217" t="s">
        <v>127</v>
      </c>
    </row>
    <row r="461" spans="1:65" s="14" customFormat="1" ht="11.25">
      <c r="B461" s="218"/>
      <c r="C461" s="219"/>
      <c r="D461" s="202" t="s">
        <v>147</v>
      </c>
      <c r="E461" s="220" t="s">
        <v>1</v>
      </c>
      <c r="F461" s="221" t="s">
        <v>149</v>
      </c>
      <c r="G461" s="219"/>
      <c r="H461" s="222">
        <v>11.436</v>
      </c>
      <c r="I461" s="223"/>
      <c r="J461" s="219"/>
      <c r="K461" s="219"/>
      <c r="L461" s="224"/>
      <c r="M461" s="225"/>
      <c r="N461" s="226"/>
      <c r="O461" s="226"/>
      <c r="P461" s="226"/>
      <c r="Q461" s="226"/>
      <c r="R461" s="226"/>
      <c r="S461" s="226"/>
      <c r="T461" s="227"/>
      <c r="AT461" s="228" t="s">
        <v>147</v>
      </c>
      <c r="AU461" s="228" t="s">
        <v>92</v>
      </c>
      <c r="AV461" s="14" t="s">
        <v>134</v>
      </c>
      <c r="AW461" s="14" t="s">
        <v>39</v>
      </c>
      <c r="AX461" s="14" t="s">
        <v>90</v>
      </c>
      <c r="AY461" s="228" t="s">
        <v>127</v>
      </c>
    </row>
    <row r="462" spans="1:65" s="12" customFormat="1" ht="22.9" customHeight="1">
      <c r="B462" s="172"/>
      <c r="C462" s="173"/>
      <c r="D462" s="174" t="s">
        <v>81</v>
      </c>
      <c r="E462" s="186" t="s">
        <v>601</v>
      </c>
      <c r="F462" s="186" t="s">
        <v>602</v>
      </c>
      <c r="G462" s="173"/>
      <c r="H462" s="173"/>
      <c r="I462" s="176"/>
      <c r="J462" s="187">
        <f>BK462</f>
        <v>0</v>
      </c>
      <c r="K462" s="173"/>
      <c r="L462" s="178"/>
      <c r="M462" s="179"/>
      <c r="N462" s="180"/>
      <c r="O462" s="180"/>
      <c r="P462" s="181">
        <f>SUM(P463:P490)</f>
        <v>0</v>
      </c>
      <c r="Q462" s="180"/>
      <c r="R462" s="181">
        <f>SUM(R463:R490)</f>
        <v>0</v>
      </c>
      <c r="S462" s="180"/>
      <c r="T462" s="182">
        <f>SUM(T463:T490)</f>
        <v>0</v>
      </c>
      <c r="AR462" s="183" t="s">
        <v>90</v>
      </c>
      <c r="AT462" s="184" t="s">
        <v>81</v>
      </c>
      <c r="AU462" s="184" t="s">
        <v>90</v>
      </c>
      <c r="AY462" s="183" t="s">
        <v>127</v>
      </c>
      <c r="BK462" s="185">
        <f>SUM(BK463:BK490)</f>
        <v>0</v>
      </c>
    </row>
    <row r="463" spans="1:65" s="2" customFormat="1" ht="24.2" customHeight="1">
      <c r="A463" s="35"/>
      <c r="B463" s="36"/>
      <c r="C463" s="188" t="s">
        <v>396</v>
      </c>
      <c r="D463" s="188" t="s">
        <v>130</v>
      </c>
      <c r="E463" s="189" t="s">
        <v>603</v>
      </c>
      <c r="F463" s="190" t="s">
        <v>604</v>
      </c>
      <c r="G463" s="191" t="s">
        <v>301</v>
      </c>
      <c r="H463" s="192">
        <v>24.863</v>
      </c>
      <c r="I463" s="193"/>
      <c r="J463" s="194">
        <f>ROUND(I463*H463,2)</f>
        <v>0</v>
      </c>
      <c r="K463" s="195"/>
      <c r="L463" s="40"/>
      <c r="M463" s="196" t="s">
        <v>1</v>
      </c>
      <c r="N463" s="197" t="s">
        <v>47</v>
      </c>
      <c r="O463" s="72"/>
      <c r="P463" s="198">
        <f>O463*H463</f>
        <v>0</v>
      </c>
      <c r="Q463" s="198">
        <v>0</v>
      </c>
      <c r="R463" s="198">
        <f>Q463*H463</f>
        <v>0</v>
      </c>
      <c r="S463" s="198">
        <v>0</v>
      </c>
      <c r="T463" s="199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0" t="s">
        <v>134</v>
      </c>
      <c r="AT463" s="200" t="s">
        <v>130</v>
      </c>
      <c r="AU463" s="200" t="s">
        <v>92</v>
      </c>
      <c r="AY463" s="17" t="s">
        <v>127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17" t="s">
        <v>90</v>
      </c>
      <c r="BK463" s="201">
        <f>ROUND(I463*H463,2)</f>
        <v>0</v>
      </c>
      <c r="BL463" s="17" t="s">
        <v>134</v>
      </c>
      <c r="BM463" s="200" t="s">
        <v>605</v>
      </c>
    </row>
    <row r="464" spans="1:65" s="2" customFormat="1" ht="19.5">
      <c r="A464" s="35"/>
      <c r="B464" s="36"/>
      <c r="C464" s="37"/>
      <c r="D464" s="202" t="s">
        <v>135</v>
      </c>
      <c r="E464" s="37"/>
      <c r="F464" s="203" t="s">
        <v>606</v>
      </c>
      <c r="G464" s="37"/>
      <c r="H464" s="37"/>
      <c r="I464" s="204"/>
      <c r="J464" s="37"/>
      <c r="K464" s="37"/>
      <c r="L464" s="40"/>
      <c r="M464" s="205"/>
      <c r="N464" s="206"/>
      <c r="O464" s="72"/>
      <c r="P464" s="72"/>
      <c r="Q464" s="72"/>
      <c r="R464" s="72"/>
      <c r="S464" s="72"/>
      <c r="T464" s="73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7" t="s">
        <v>135</v>
      </c>
      <c r="AU464" s="17" t="s">
        <v>92</v>
      </c>
    </row>
    <row r="465" spans="1:65" s="13" customFormat="1" ht="11.25">
      <c r="B465" s="207"/>
      <c r="C465" s="208"/>
      <c r="D465" s="202" t="s">
        <v>147</v>
      </c>
      <c r="E465" s="209" t="s">
        <v>1</v>
      </c>
      <c r="F465" s="210" t="s">
        <v>607</v>
      </c>
      <c r="G465" s="208"/>
      <c r="H465" s="211">
        <v>24.863</v>
      </c>
      <c r="I465" s="212"/>
      <c r="J465" s="208"/>
      <c r="K465" s="208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147</v>
      </c>
      <c r="AU465" s="217" t="s">
        <v>92</v>
      </c>
      <c r="AV465" s="13" t="s">
        <v>92</v>
      </c>
      <c r="AW465" s="13" t="s">
        <v>39</v>
      </c>
      <c r="AX465" s="13" t="s">
        <v>82</v>
      </c>
      <c r="AY465" s="217" t="s">
        <v>127</v>
      </c>
    </row>
    <row r="466" spans="1:65" s="14" customFormat="1" ht="11.25">
      <c r="B466" s="218"/>
      <c r="C466" s="219"/>
      <c r="D466" s="202" t="s">
        <v>147</v>
      </c>
      <c r="E466" s="220" t="s">
        <v>1</v>
      </c>
      <c r="F466" s="221" t="s">
        <v>149</v>
      </c>
      <c r="G466" s="219"/>
      <c r="H466" s="222">
        <v>24.863</v>
      </c>
      <c r="I466" s="223"/>
      <c r="J466" s="219"/>
      <c r="K466" s="219"/>
      <c r="L466" s="224"/>
      <c r="M466" s="225"/>
      <c r="N466" s="226"/>
      <c r="O466" s="226"/>
      <c r="P466" s="226"/>
      <c r="Q466" s="226"/>
      <c r="R466" s="226"/>
      <c r="S466" s="226"/>
      <c r="T466" s="227"/>
      <c r="AT466" s="228" t="s">
        <v>147</v>
      </c>
      <c r="AU466" s="228" t="s">
        <v>92</v>
      </c>
      <c r="AV466" s="14" t="s">
        <v>134</v>
      </c>
      <c r="AW466" s="14" t="s">
        <v>39</v>
      </c>
      <c r="AX466" s="14" t="s">
        <v>90</v>
      </c>
      <c r="AY466" s="228" t="s">
        <v>127</v>
      </c>
    </row>
    <row r="467" spans="1:65" s="2" customFormat="1" ht="16.5" customHeight="1">
      <c r="A467" s="35"/>
      <c r="B467" s="36"/>
      <c r="C467" s="188" t="s">
        <v>608</v>
      </c>
      <c r="D467" s="188" t="s">
        <v>130</v>
      </c>
      <c r="E467" s="189" t="s">
        <v>609</v>
      </c>
      <c r="F467" s="190" t="s">
        <v>610</v>
      </c>
      <c r="G467" s="191" t="s">
        <v>301</v>
      </c>
      <c r="H467" s="192">
        <v>299.01100000000002</v>
      </c>
      <c r="I467" s="193"/>
      <c r="J467" s="194">
        <f>ROUND(I467*H467,2)</f>
        <v>0</v>
      </c>
      <c r="K467" s="195"/>
      <c r="L467" s="40"/>
      <c r="M467" s="196" t="s">
        <v>1</v>
      </c>
      <c r="N467" s="197" t="s">
        <v>47</v>
      </c>
      <c r="O467" s="72"/>
      <c r="P467" s="198">
        <f>O467*H467</f>
        <v>0</v>
      </c>
      <c r="Q467" s="198">
        <v>0</v>
      </c>
      <c r="R467" s="198">
        <f>Q467*H467</f>
        <v>0</v>
      </c>
      <c r="S467" s="198">
        <v>0</v>
      </c>
      <c r="T467" s="199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0" t="s">
        <v>134</v>
      </c>
      <c r="AT467" s="200" t="s">
        <v>130</v>
      </c>
      <c r="AU467" s="200" t="s">
        <v>92</v>
      </c>
      <c r="AY467" s="17" t="s">
        <v>127</v>
      </c>
      <c r="BE467" s="201">
        <f>IF(N467="základní",J467,0)</f>
        <v>0</v>
      </c>
      <c r="BF467" s="201">
        <f>IF(N467="snížená",J467,0)</f>
        <v>0</v>
      </c>
      <c r="BG467" s="201">
        <f>IF(N467="zákl. přenesená",J467,0)</f>
        <v>0</v>
      </c>
      <c r="BH467" s="201">
        <f>IF(N467="sníž. přenesená",J467,0)</f>
        <v>0</v>
      </c>
      <c r="BI467" s="201">
        <f>IF(N467="nulová",J467,0)</f>
        <v>0</v>
      </c>
      <c r="BJ467" s="17" t="s">
        <v>90</v>
      </c>
      <c r="BK467" s="201">
        <f>ROUND(I467*H467,2)</f>
        <v>0</v>
      </c>
      <c r="BL467" s="17" t="s">
        <v>134</v>
      </c>
      <c r="BM467" s="200" t="s">
        <v>611</v>
      </c>
    </row>
    <row r="468" spans="1:65" s="2" customFormat="1" ht="19.5">
      <c r="A468" s="35"/>
      <c r="B468" s="36"/>
      <c r="C468" s="37"/>
      <c r="D468" s="202" t="s">
        <v>135</v>
      </c>
      <c r="E468" s="37"/>
      <c r="F468" s="203" t="s">
        <v>612</v>
      </c>
      <c r="G468" s="37"/>
      <c r="H468" s="37"/>
      <c r="I468" s="204"/>
      <c r="J468" s="37"/>
      <c r="K468" s="37"/>
      <c r="L468" s="40"/>
      <c r="M468" s="205"/>
      <c r="N468" s="206"/>
      <c r="O468" s="72"/>
      <c r="P468" s="72"/>
      <c r="Q468" s="72"/>
      <c r="R468" s="72"/>
      <c r="S468" s="72"/>
      <c r="T468" s="73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7" t="s">
        <v>135</v>
      </c>
      <c r="AU468" s="17" t="s">
        <v>92</v>
      </c>
    </row>
    <row r="469" spans="1:65" s="13" customFormat="1" ht="22.5">
      <c r="B469" s="207"/>
      <c r="C469" s="208"/>
      <c r="D469" s="202" t="s">
        <v>147</v>
      </c>
      <c r="E469" s="209" t="s">
        <v>1</v>
      </c>
      <c r="F469" s="210" t="s">
        <v>613</v>
      </c>
      <c r="G469" s="208"/>
      <c r="H469" s="211">
        <v>82.944999999999993</v>
      </c>
      <c r="I469" s="212"/>
      <c r="J469" s="208"/>
      <c r="K469" s="208"/>
      <c r="L469" s="213"/>
      <c r="M469" s="214"/>
      <c r="N469" s="215"/>
      <c r="O469" s="215"/>
      <c r="P469" s="215"/>
      <c r="Q469" s="215"/>
      <c r="R469" s="215"/>
      <c r="S469" s="215"/>
      <c r="T469" s="216"/>
      <c r="AT469" s="217" t="s">
        <v>147</v>
      </c>
      <c r="AU469" s="217" t="s">
        <v>92</v>
      </c>
      <c r="AV469" s="13" t="s">
        <v>92</v>
      </c>
      <c r="AW469" s="13" t="s">
        <v>39</v>
      </c>
      <c r="AX469" s="13" t="s">
        <v>82</v>
      </c>
      <c r="AY469" s="217" t="s">
        <v>127</v>
      </c>
    </row>
    <row r="470" spans="1:65" s="13" customFormat="1" ht="11.25">
      <c r="B470" s="207"/>
      <c r="C470" s="208"/>
      <c r="D470" s="202" t="s">
        <v>147</v>
      </c>
      <c r="E470" s="209" t="s">
        <v>1</v>
      </c>
      <c r="F470" s="210" t="s">
        <v>614</v>
      </c>
      <c r="G470" s="208"/>
      <c r="H470" s="211">
        <v>41.231000000000002</v>
      </c>
      <c r="I470" s="212"/>
      <c r="J470" s="208"/>
      <c r="K470" s="208"/>
      <c r="L470" s="213"/>
      <c r="M470" s="214"/>
      <c r="N470" s="215"/>
      <c r="O470" s="215"/>
      <c r="P470" s="215"/>
      <c r="Q470" s="215"/>
      <c r="R470" s="215"/>
      <c r="S470" s="215"/>
      <c r="T470" s="216"/>
      <c r="AT470" s="217" t="s">
        <v>147</v>
      </c>
      <c r="AU470" s="217" t="s">
        <v>92</v>
      </c>
      <c r="AV470" s="13" t="s">
        <v>92</v>
      </c>
      <c r="AW470" s="13" t="s">
        <v>39</v>
      </c>
      <c r="AX470" s="13" t="s">
        <v>82</v>
      </c>
      <c r="AY470" s="217" t="s">
        <v>127</v>
      </c>
    </row>
    <row r="471" spans="1:65" s="13" customFormat="1" ht="22.5">
      <c r="B471" s="207"/>
      <c r="C471" s="208"/>
      <c r="D471" s="202" t="s">
        <v>147</v>
      </c>
      <c r="E471" s="209" t="s">
        <v>1</v>
      </c>
      <c r="F471" s="210" t="s">
        <v>615</v>
      </c>
      <c r="G471" s="208"/>
      <c r="H471" s="211">
        <v>126.58</v>
      </c>
      <c r="I471" s="212"/>
      <c r="J471" s="208"/>
      <c r="K471" s="208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147</v>
      </c>
      <c r="AU471" s="217" t="s">
        <v>92</v>
      </c>
      <c r="AV471" s="13" t="s">
        <v>92</v>
      </c>
      <c r="AW471" s="13" t="s">
        <v>39</v>
      </c>
      <c r="AX471" s="13" t="s">
        <v>82</v>
      </c>
      <c r="AY471" s="217" t="s">
        <v>127</v>
      </c>
    </row>
    <row r="472" spans="1:65" s="13" customFormat="1" ht="33.75">
      <c r="B472" s="207"/>
      <c r="C472" s="208"/>
      <c r="D472" s="202" t="s">
        <v>147</v>
      </c>
      <c r="E472" s="209" t="s">
        <v>1</v>
      </c>
      <c r="F472" s="210" t="s">
        <v>616</v>
      </c>
      <c r="G472" s="208"/>
      <c r="H472" s="211">
        <v>48.255000000000003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147</v>
      </c>
      <c r="AU472" s="217" t="s">
        <v>92</v>
      </c>
      <c r="AV472" s="13" t="s">
        <v>92</v>
      </c>
      <c r="AW472" s="13" t="s">
        <v>39</v>
      </c>
      <c r="AX472" s="13" t="s">
        <v>82</v>
      </c>
      <c r="AY472" s="217" t="s">
        <v>127</v>
      </c>
    </row>
    <row r="473" spans="1:65" s="14" customFormat="1" ht="11.25">
      <c r="B473" s="218"/>
      <c r="C473" s="219"/>
      <c r="D473" s="202" t="s">
        <v>147</v>
      </c>
      <c r="E473" s="220" t="s">
        <v>1</v>
      </c>
      <c r="F473" s="221" t="s">
        <v>149</v>
      </c>
      <c r="G473" s="219"/>
      <c r="H473" s="222">
        <v>299.01100000000002</v>
      </c>
      <c r="I473" s="223"/>
      <c r="J473" s="219"/>
      <c r="K473" s="219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147</v>
      </c>
      <c r="AU473" s="228" t="s">
        <v>92</v>
      </c>
      <c r="AV473" s="14" t="s">
        <v>134</v>
      </c>
      <c r="AW473" s="14" t="s">
        <v>39</v>
      </c>
      <c r="AX473" s="14" t="s">
        <v>90</v>
      </c>
      <c r="AY473" s="228" t="s">
        <v>127</v>
      </c>
    </row>
    <row r="474" spans="1:65" s="2" customFormat="1" ht="24.2" customHeight="1">
      <c r="A474" s="35"/>
      <c r="B474" s="36"/>
      <c r="C474" s="188" t="s">
        <v>400</v>
      </c>
      <c r="D474" s="188" t="s">
        <v>130</v>
      </c>
      <c r="E474" s="189" t="s">
        <v>617</v>
      </c>
      <c r="F474" s="190" t="s">
        <v>618</v>
      </c>
      <c r="G474" s="191" t="s">
        <v>301</v>
      </c>
      <c r="H474" s="192">
        <v>7176.2640000000001</v>
      </c>
      <c r="I474" s="193"/>
      <c r="J474" s="194">
        <f>ROUND(I474*H474,2)</f>
        <v>0</v>
      </c>
      <c r="K474" s="195"/>
      <c r="L474" s="40"/>
      <c r="M474" s="196" t="s">
        <v>1</v>
      </c>
      <c r="N474" s="197" t="s">
        <v>47</v>
      </c>
      <c r="O474" s="72"/>
      <c r="P474" s="198">
        <f>O474*H474</f>
        <v>0</v>
      </c>
      <c r="Q474" s="198">
        <v>0</v>
      </c>
      <c r="R474" s="198">
        <f>Q474*H474</f>
        <v>0</v>
      </c>
      <c r="S474" s="198">
        <v>0</v>
      </c>
      <c r="T474" s="199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0" t="s">
        <v>134</v>
      </c>
      <c r="AT474" s="200" t="s">
        <v>130</v>
      </c>
      <c r="AU474" s="200" t="s">
        <v>92</v>
      </c>
      <c r="AY474" s="17" t="s">
        <v>127</v>
      </c>
      <c r="BE474" s="201">
        <f>IF(N474="základní",J474,0)</f>
        <v>0</v>
      </c>
      <c r="BF474" s="201">
        <f>IF(N474="snížená",J474,0)</f>
        <v>0</v>
      </c>
      <c r="BG474" s="201">
        <f>IF(N474="zákl. přenesená",J474,0)</f>
        <v>0</v>
      </c>
      <c r="BH474" s="201">
        <f>IF(N474="sníž. přenesená",J474,0)</f>
        <v>0</v>
      </c>
      <c r="BI474" s="201">
        <f>IF(N474="nulová",J474,0)</f>
        <v>0</v>
      </c>
      <c r="BJ474" s="17" t="s">
        <v>90</v>
      </c>
      <c r="BK474" s="201">
        <f>ROUND(I474*H474,2)</f>
        <v>0</v>
      </c>
      <c r="BL474" s="17" t="s">
        <v>134</v>
      </c>
      <c r="BM474" s="200" t="s">
        <v>619</v>
      </c>
    </row>
    <row r="475" spans="1:65" s="2" customFormat="1" ht="29.25">
      <c r="A475" s="35"/>
      <c r="B475" s="36"/>
      <c r="C475" s="37"/>
      <c r="D475" s="202" t="s">
        <v>135</v>
      </c>
      <c r="E475" s="37"/>
      <c r="F475" s="203" t="s">
        <v>620</v>
      </c>
      <c r="G475" s="37"/>
      <c r="H475" s="37"/>
      <c r="I475" s="204"/>
      <c r="J475" s="37"/>
      <c r="K475" s="37"/>
      <c r="L475" s="40"/>
      <c r="M475" s="205"/>
      <c r="N475" s="206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7" t="s">
        <v>135</v>
      </c>
      <c r="AU475" s="17" t="s">
        <v>92</v>
      </c>
    </row>
    <row r="476" spans="1:65" s="13" customFormat="1" ht="11.25">
      <c r="B476" s="207"/>
      <c r="C476" s="208"/>
      <c r="D476" s="202" t="s">
        <v>147</v>
      </c>
      <c r="E476" s="209" t="s">
        <v>1</v>
      </c>
      <c r="F476" s="210" t="s">
        <v>621</v>
      </c>
      <c r="G476" s="208"/>
      <c r="H476" s="211">
        <v>7176.2640000000001</v>
      </c>
      <c r="I476" s="212"/>
      <c r="J476" s="208"/>
      <c r="K476" s="208"/>
      <c r="L476" s="213"/>
      <c r="M476" s="214"/>
      <c r="N476" s="215"/>
      <c r="O476" s="215"/>
      <c r="P476" s="215"/>
      <c r="Q476" s="215"/>
      <c r="R476" s="215"/>
      <c r="S476" s="215"/>
      <c r="T476" s="216"/>
      <c r="AT476" s="217" t="s">
        <v>147</v>
      </c>
      <c r="AU476" s="217" t="s">
        <v>92</v>
      </c>
      <c r="AV476" s="13" t="s">
        <v>92</v>
      </c>
      <c r="AW476" s="13" t="s">
        <v>39</v>
      </c>
      <c r="AX476" s="13" t="s">
        <v>82</v>
      </c>
      <c r="AY476" s="217" t="s">
        <v>127</v>
      </c>
    </row>
    <row r="477" spans="1:65" s="14" customFormat="1" ht="11.25">
      <c r="B477" s="218"/>
      <c r="C477" s="219"/>
      <c r="D477" s="202" t="s">
        <v>147</v>
      </c>
      <c r="E477" s="220" t="s">
        <v>1</v>
      </c>
      <c r="F477" s="221" t="s">
        <v>149</v>
      </c>
      <c r="G477" s="219"/>
      <c r="H477" s="222">
        <v>7176.2640000000001</v>
      </c>
      <c r="I477" s="223"/>
      <c r="J477" s="219"/>
      <c r="K477" s="219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147</v>
      </c>
      <c r="AU477" s="228" t="s">
        <v>92</v>
      </c>
      <c r="AV477" s="14" t="s">
        <v>134</v>
      </c>
      <c r="AW477" s="14" t="s">
        <v>39</v>
      </c>
      <c r="AX477" s="14" t="s">
        <v>90</v>
      </c>
      <c r="AY477" s="228" t="s">
        <v>127</v>
      </c>
    </row>
    <row r="478" spans="1:65" s="2" customFormat="1" ht="37.9" customHeight="1">
      <c r="A478" s="35"/>
      <c r="B478" s="36"/>
      <c r="C478" s="188" t="s">
        <v>622</v>
      </c>
      <c r="D478" s="188" t="s">
        <v>130</v>
      </c>
      <c r="E478" s="189" t="s">
        <v>623</v>
      </c>
      <c r="F478" s="190" t="s">
        <v>624</v>
      </c>
      <c r="G478" s="191" t="s">
        <v>301</v>
      </c>
      <c r="H478" s="192">
        <v>48.255000000000003</v>
      </c>
      <c r="I478" s="193"/>
      <c r="J478" s="194">
        <f>ROUND(I478*H478,2)</f>
        <v>0</v>
      </c>
      <c r="K478" s="195"/>
      <c r="L478" s="40"/>
      <c r="M478" s="196" t="s">
        <v>1</v>
      </c>
      <c r="N478" s="197" t="s">
        <v>47</v>
      </c>
      <c r="O478" s="72"/>
      <c r="P478" s="198">
        <f>O478*H478</f>
        <v>0</v>
      </c>
      <c r="Q478" s="198">
        <v>0</v>
      </c>
      <c r="R478" s="198">
        <f>Q478*H478</f>
        <v>0</v>
      </c>
      <c r="S478" s="198">
        <v>0</v>
      </c>
      <c r="T478" s="199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0" t="s">
        <v>134</v>
      </c>
      <c r="AT478" s="200" t="s">
        <v>130</v>
      </c>
      <c r="AU478" s="200" t="s">
        <v>92</v>
      </c>
      <c r="AY478" s="17" t="s">
        <v>127</v>
      </c>
      <c r="BE478" s="201">
        <f>IF(N478="základní",J478,0)</f>
        <v>0</v>
      </c>
      <c r="BF478" s="201">
        <f>IF(N478="snížená",J478,0)</f>
        <v>0</v>
      </c>
      <c r="BG478" s="201">
        <f>IF(N478="zákl. přenesená",J478,0)</f>
        <v>0</v>
      </c>
      <c r="BH478" s="201">
        <f>IF(N478="sníž. přenesená",J478,0)</f>
        <v>0</v>
      </c>
      <c r="BI478" s="201">
        <f>IF(N478="nulová",J478,0)</f>
        <v>0</v>
      </c>
      <c r="BJ478" s="17" t="s">
        <v>90</v>
      </c>
      <c r="BK478" s="201">
        <f>ROUND(I478*H478,2)</f>
        <v>0</v>
      </c>
      <c r="BL478" s="17" t="s">
        <v>134</v>
      </c>
      <c r="BM478" s="200" t="s">
        <v>625</v>
      </c>
    </row>
    <row r="479" spans="1:65" s="2" customFormat="1" ht="29.25">
      <c r="A479" s="35"/>
      <c r="B479" s="36"/>
      <c r="C479" s="37"/>
      <c r="D479" s="202" t="s">
        <v>135</v>
      </c>
      <c r="E479" s="37"/>
      <c r="F479" s="203" t="s">
        <v>626</v>
      </c>
      <c r="G479" s="37"/>
      <c r="H479" s="37"/>
      <c r="I479" s="204"/>
      <c r="J479" s="37"/>
      <c r="K479" s="37"/>
      <c r="L479" s="40"/>
      <c r="M479" s="205"/>
      <c r="N479" s="206"/>
      <c r="O479" s="72"/>
      <c r="P479" s="72"/>
      <c r="Q479" s="72"/>
      <c r="R479" s="72"/>
      <c r="S479" s="72"/>
      <c r="T479" s="73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7" t="s">
        <v>135</v>
      </c>
      <c r="AU479" s="17" t="s">
        <v>92</v>
      </c>
    </row>
    <row r="480" spans="1:65" s="13" customFormat="1" ht="33.75">
      <c r="B480" s="207"/>
      <c r="C480" s="208"/>
      <c r="D480" s="202" t="s">
        <v>147</v>
      </c>
      <c r="E480" s="209" t="s">
        <v>1</v>
      </c>
      <c r="F480" s="210" t="s">
        <v>616</v>
      </c>
      <c r="G480" s="208"/>
      <c r="H480" s="211">
        <v>48.255000000000003</v>
      </c>
      <c r="I480" s="212"/>
      <c r="J480" s="208"/>
      <c r="K480" s="208"/>
      <c r="L480" s="213"/>
      <c r="M480" s="214"/>
      <c r="N480" s="215"/>
      <c r="O480" s="215"/>
      <c r="P480" s="215"/>
      <c r="Q480" s="215"/>
      <c r="R480" s="215"/>
      <c r="S480" s="215"/>
      <c r="T480" s="216"/>
      <c r="AT480" s="217" t="s">
        <v>147</v>
      </c>
      <c r="AU480" s="217" t="s">
        <v>92</v>
      </c>
      <c r="AV480" s="13" t="s">
        <v>92</v>
      </c>
      <c r="AW480" s="13" t="s">
        <v>39</v>
      </c>
      <c r="AX480" s="13" t="s">
        <v>82</v>
      </c>
      <c r="AY480" s="217" t="s">
        <v>127</v>
      </c>
    </row>
    <row r="481" spans="1:65" s="14" customFormat="1" ht="11.25">
      <c r="B481" s="218"/>
      <c r="C481" s="219"/>
      <c r="D481" s="202" t="s">
        <v>147</v>
      </c>
      <c r="E481" s="220" t="s">
        <v>1</v>
      </c>
      <c r="F481" s="221" t="s">
        <v>149</v>
      </c>
      <c r="G481" s="219"/>
      <c r="H481" s="222">
        <v>48.255000000000003</v>
      </c>
      <c r="I481" s="223"/>
      <c r="J481" s="219"/>
      <c r="K481" s="219"/>
      <c r="L481" s="224"/>
      <c r="M481" s="225"/>
      <c r="N481" s="226"/>
      <c r="O481" s="226"/>
      <c r="P481" s="226"/>
      <c r="Q481" s="226"/>
      <c r="R481" s="226"/>
      <c r="S481" s="226"/>
      <c r="T481" s="227"/>
      <c r="AT481" s="228" t="s">
        <v>147</v>
      </c>
      <c r="AU481" s="228" t="s">
        <v>92</v>
      </c>
      <c r="AV481" s="14" t="s">
        <v>134</v>
      </c>
      <c r="AW481" s="14" t="s">
        <v>39</v>
      </c>
      <c r="AX481" s="14" t="s">
        <v>90</v>
      </c>
      <c r="AY481" s="228" t="s">
        <v>127</v>
      </c>
    </row>
    <row r="482" spans="1:65" s="2" customFormat="1" ht="44.25" customHeight="1">
      <c r="A482" s="35"/>
      <c r="B482" s="36"/>
      <c r="C482" s="188" t="s">
        <v>405</v>
      </c>
      <c r="D482" s="188" t="s">
        <v>130</v>
      </c>
      <c r="E482" s="189" t="s">
        <v>627</v>
      </c>
      <c r="F482" s="190" t="s">
        <v>628</v>
      </c>
      <c r="G482" s="191" t="s">
        <v>301</v>
      </c>
      <c r="H482" s="192">
        <v>167.81100000000001</v>
      </c>
      <c r="I482" s="193"/>
      <c r="J482" s="194">
        <f>ROUND(I482*H482,2)</f>
        <v>0</v>
      </c>
      <c r="K482" s="195"/>
      <c r="L482" s="40"/>
      <c r="M482" s="196" t="s">
        <v>1</v>
      </c>
      <c r="N482" s="197" t="s">
        <v>47</v>
      </c>
      <c r="O482" s="72"/>
      <c r="P482" s="198">
        <f>O482*H482</f>
        <v>0</v>
      </c>
      <c r="Q482" s="198">
        <v>0</v>
      </c>
      <c r="R482" s="198">
        <f>Q482*H482</f>
        <v>0</v>
      </c>
      <c r="S482" s="198">
        <v>0</v>
      </c>
      <c r="T482" s="199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0" t="s">
        <v>134</v>
      </c>
      <c r="AT482" s="200" t="s">
        <v>130</v>
      </c>
      <c r="AU482" s="200" t="s">
        <v>92</v>
      </c>
      <c r="AY482" s="17" t="s">
        <v>127</v>
      </c>
      <c r="BE482" s="201">
        <f>IF(N482="základní",J482,0)</f>
        <v>0</v>
      </c>
      <c r="BF482" s="201">
        <f>IF(N482="snížená",J482,0)</f>
        <v>0</v>
      </c>
      <c r="BG482" s="201">
        <f>IF(N482="zákl. přenesená",J482,0)</f>
        <v>0</v>
      </c>
      <c r="BH482" s="201">
        <f>IF(N482="sníž. přenesená",J482,0)</f>
        <v>0</v>
      </c>
      <c r="BI482" s="201">
        <f>IF(N482="nulová",J482,0)</f>
        <v>0</v>
      </c>
      <c r="BJ482" s="17" t="s">
        <v>90</v>
      </c>
      <c r="BK482" s="201">
        <f>ROUND(I482*H482,2)</f>
        <v>0</v>
      </c>
      <c r="BL482" s="17" t="s">
        <v>134</v>
      </c>
      <c r="BM482" s="200" t="s">
        <v>629</v>
      </c>
    </row>
    <row r="483" spans="1:65" s="2" customFormat="1" ht="29.25">
      <c r="A483" s="35"/>
      <c r="B483" s="36"/>
      <c r="C483" s="37"/>
      <c r="D483" s="202" t="s">
        <v>135</v>
      </c>
      <c r="E483" s="37"/>
      <c r="F483" s="203" t="s">
        <v>628</v>
      </c>
      <c r="G483" s="37"/>
      <c r="H483" s="37"/>
      <c r="I483" s="204"/>
      <c r="J483" s="37"/>
      <c r="K483" s="37"/>
      <c r="L483" s="40"/>
      <c r="M483" s="205"/>
      <c r="N483" s="206"/>
      <c r="O483" s="72"/>
      <c r="P483" s="72"/>
      <c r="Q483" s="72"/>
      <c r="R483" s="72"/>
      <c r="S483" s="72"/>
      <c r="T483" s="73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7" t="s">
        <v>135</v>
      </c>
      <c r="AU483" s="17" t="s">
        <v>92</v>
      </c>
    </row>
    <row r="484" spans="1:65" s="13" customFormat="1" ht="11.25">
      <c r="B484" s="207"/>
      <c r="C484" s="208"/>
      <c r="D484" s="202" t="s">
        <v>147</v>
      </c>
      <c r="E484" s="209" t="s">
        <v>1</v>
      </c>
      <c r="F484" s="210" t="s">
        <v>614</v>
      </c>
      <c r="G484" s="208"/>
      <c r="H484" s="211">
        <v>41.231000000000002</v>
      </c>
      <c r="I484" s="212"/>
      <c r="J484" s="208"/>
      <c r="K484" s="208"/>
      <c r="L484" s="213"/>
      <c r="M484" s="214"/>
      <c r="N484" s="215"/>
      <c r="O484" s="215"/>
      <c r="P484" s="215"/>
      <c r="Q484" s="215"/>
      <c r="R484" s="215"/>
      <c r="S484" s="215"/>
      <c r="T484" s="216"/>
      <c r="AT484" s="217" t="s">
        <v>147</v>
      </c>
      <c r="AU484" s="217" t="s">
        <v>92</v>
      </c>
      <c r="AV484" s="13" t="s">
        <v>92</v>
      </c>
      <c r="AW484" s="13" t="s">
        <v>39</v>
      </c>
      <c r="AX484" s="13" t="s">
        <v>82</v>
      </c>
      <c r="AY484" s="217" t="s">
        <v>127</v>
      </c>
    </row>
    <row r="485" spans="1:65" s="13" customFormat="1" ht="22.5">
      <c r="B485" s="207"/>
      <c r="C485" s="208"/>
      <c r="D485" s="202" t="s">
        <v>147</v>
      </c>
      <c r="E485" s="209" t="s">
        <v>1</v>
      </c>
      <c r="F485" s="210" t="s">
        <v>615</v>
      </c>
      <c r="G485" s="208"/>
      <c r="H485" s="211">
        <v>126.58</v>
      </c>
      <c r="I485" s="212"/>
      <c r="J485" s="208"/>
      <c r="K485" s="208"/>
      <c r="L485" s="213"/>
      <c r="M485" s="214"/>
      <c r="N485" s="215"/>
      <c r="O485" s="215"/>
      <c r="P485" s="215"/>
      <c r="Q485" s="215"/>
      <c r="R485" s="215"/>
      <c r="S485" s="215"/>
      <c r="T485" s="216"/>
      <c r="AT485" s="217" t="s">
        <v>147</v>
      </c>
      <c r="AU485" s="217" t="s">
        <v>92</v>
      </c>
      <c r="AV485" s="13" t="s">
        <v>92</v>
      </c>
      <c r="AW485" s="13" t="s">
        <v>39</v>
      </c>
      <c r="AX485" s="13" t="s">
        <v>82</v>
      </c>
      <c r="AY485" s="217" t="s">
        <v>127</v>
      </c>
    </row>
    <row r="486" spans="1:65" s="14" customFormat="1" ht="11.25">
      <c r="B486" s="218"/>
      <c r="C486" s="219"/>
      <c r="D486" s="202" t="s">
        <v>147</v>
      </c>
      <c r="E486" s="220" t="s">
        <v>1</v>
      </c>
      <c r="F486" s="221" t="s">
        <v>149</v>
      </c>
      <c r="G486" s="219"/>
      <c r="H486" s="222">
        <v>167.81100000000001</v>
      </c>
      <c r="I486" s="223"/>
      <c r="J486" s="219"/>
      <c r="K486" s="219"/>
      <c r="L486" s="224"/>
      <c r="M486" s="225"/>
      <c r="N486" s="226"/>
      <c r="O486" s="226"/>
      <c r="P486" s="226"/>
      <c r="Q486" s="226"/>
      <c r="R486" s="226"/>
      <c r="S486" s="226"/>
      <c r="T486" s="227"/>
      <c r="AT486" s="228" t="s">
        <v>147</v>
      </c>
      <c r="AU486" s="228" t="s">
        <v>92</v>
      </c>
      <c r="AV486" s="14" t="s">
        <v>134</v>
      </c>
      <c r="AW486" s="14" t="s">
        <v>39</v>
      </c>
      <c r="AX486" s="14" t="s">
        <v>90</v>
      </c>
      <c r="AY486" s="228" t="s">
        <v>127</v>
      </c>
    </row>
    <row r="487" spans="1:65" s="2" customFormat="1" ht="44.25" customHeight="1">
      <c r="A487" s="35"/>
      <c r="B487" s="36"/>
      <c r="C487" s="188" t="s">
        <v>630</v>
      </c>
      <c r="D487" s="188" t="s">
        <v>130</v>
      </c>
      <c r="E487" s="189" t="s">
        <v>631</v>
      </c>
      <c r="F487" s="190" t="s">
        <v>632</v>
      </c>
      <c r="G487" s="191" t="s">
        <v>301</v>
      </c>
      <c r="H487" s="192">
        <v>82.944999999999993</v>
      </c>
      <c r="I487" s="193"/>
      <c r="J487" s="194">
        <f>ROUND(I487*H487,2)</f>
        <v>0</v>
      </c>
      <c r="K487" s="195"/>
      <c r="L487" s="40"/>
      <c r="M487" s="196" t="s">
        <v>1</v>
      </c>
      <c r="N487" s="197" t="s">
        <v>47</v>
      </c>
      <c r="O487" s="72"/>
      <c r="P487" s="198">
        <f>O487*H487</f>
        <v>0</v>
      </c>
      <c r="Q487" s="198">
        <v>0</v>
      </c>
      <c r="R487" s="198">
        <f>Q487*H487</f>
        <v>0</v>
      </c>
      <c r="S487" s="198">
        <v>0</v>
      </c>
      <c r="T487" s="199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00" t="s">
        <v>134</v>
      </c>
      <c r="AT487" s="200" t="s">
        <v>130</v>
      </c>
      <c r="AU487" s="200" t="s">
        <v>92</v>
      </c>
      <c r="AY487" s="17" t="s">
        <v>127</v>
      </c>
      <c r="BE487" s="201">
        <f>IF(N487="základní",J487,0)</f>
        <v>0</v>
      </c>
      <c r="BF487" s="201">
        <f>IF(N487="snížená",J487,0)</f>
        <v>0</v>
      </c>
      <c r="BG487" s="201">
        <f>IF(N487="zákl. přenesená",J487,0)</f>
        <v>0</v>
      </c>
      <c r="BH487" s="201">
        <f>IF(N487="sníž. přenesená",J487,0)</f>
        <v>0</v>
      </c>
      <c r="BI487" s="201">
        <f>IF(N487="nulová",J487,0)</f>
        <v>0</v>
      </c>
      <c r="BJ487" s="17" t="s">
        <v>90</v>
      </c>
      <c r="BK487" s="201">
        <f>ROUND(I487*H487,2)</f>
        <v>0</v>
      </c>
      <c r="BL487" s="17" t="s">
        <v>134</v>
      </c>
      <c r="BM487" s="200" t="s">
        <v>633</v>
      </c>
    </row>
    <row r="488" spans="1:65" s="2" customFormat="1" ht="29.25">
      <c r="A488" s="35"/>
      <c r="B488" s="36"/>
      <c r="C488" s="37"/>
      <c r="D488" s="202" t="s">
        <v>135</v>
      </c>
      <c r="E488" s="37"/>
      <c r="F488" s="203" t="s">
        <v>632</v>
      </c>
      <c r="G488" s="37"/>
      <c r="H488" s="37"/>
      <c r="I488" s="204"/>
      <c r="J488" s="37"/>
      <c r="K488" s="37"/>
      <c r="L488" s="40"/>
      <c r="M488" s="205"/>
      <c r="N488" s="206"/>
      <c r="O488" s="72"/>
      <c r="P488" s="72"/>
      <c r="Q488" s="72"/>
      <c r="R488" s="72"/>
      <c r="S488" s="72"/>
      <c r="T488" s="73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7" t="s">
        <v>135</v>
      </c>
      <c r="AU488" s="17" t="s">
        <v>92</v>
      </c>
    </row>
    <row r="489" spans="1:65" s="13" customFormat="1" ht="22.5">
      <c r="B489" s="207"/>
      <c r="C489" s="208"/>
      <c r="D489" s="202" t="s">
        <v>147</v>
      </c>
      <c r="E489" s="209" t="s">
        <v>1</v>
      </c>
      <c r="F489" s="210" t="s">
        <v>613</v>
      </c>
      <c r="G489" s="208"/>
      <c r="H489" s="211">
        <v>82.944999999999993</v>
      </c>
      <c r="I489" s="212"/>
      <c r="J489" s="208"/>
      <c r="K489" s="208"/>
      <c r="L489" s="213"/>
      <c r="M489" s="214"/>
      <c r="N489" s="215"/>
      <c r="O489" s="215"/>
      <c r="P489" s="215"/>
      <c r="Q489" s="215"/>
      <c r="R489" s="215"/>
      <c r="S489" s="215"/>
      <c r="T489" s="216"/>
      <c r="AT489" s="217" t="s">
        <v>147</v>
      </c>
      <c r="AU489" s="217" t="s">
        <v>92</v>
      </c>
      <c r="AV489" s="13" t="s">
        <v>92</v>
      </c>
      <c r="AW489" s="13" t="s">
        <v>39</v>
      </c>
      <c r="AX489" s="13" t="s">
        <v>82</v>
      </c>
      <c r="AY489" s="217" t="s">
        <v>127</v>
      </c>
    </row>
    <row r="490" spans="1:65" s="14" customFormat="1" ht="11.25">
      <c r="B490" s="218"/>
      <c r="C490" s="219"/>
      <c r="D490" s="202" t="s">
        <v>147</v>
      </c>
      <c r="E490" s="220" t="s">
        <v>1</v>
      </c>
      <c r="F490" s="221" t="s">
        <v>149</v>
      </c>
      <c r="G490" s="219"/>
      <c r="H490" s="222">
        <v>82.944999999999993</v>
      </c>
      <c r="I490" s="223"/>
      <c r="J490" s="219"/>
      <c r="K490" s="219"/>
      <c r="L490" s="224"/>
      <c r="M490" s="225"/>
      <c r="N490" s="226"/>
      <c r="O490" s="226"/>
      <c r="P490" s="226"/>
      <c r="Q490" s="226"/>
      <c r="R490" s="226"/>
      <c r="S490" s="226"/>
      <c r="T490" s="227"/>
      <c r="AT490" s="228" t="s">
        <v>147</v>
      </c>
      <c r="AU490" s="228" t="s">
        <v>92</v>
      </c>
      <c r="AV490" s="14" t="s">
        <v>134</v>
      </c>
      <c r="AW490" s="14" t="s">
        <v>39</v>
      </c>
      <c r="AX490" s="14" t="s">
        <v>90</v>
      </c>
      <c r="AY490" s="228" t="s">
        <v>127</v>
      </c>
    </row>
    <row r="491" spans="1:65" s="12" customFormat="1" ht="22.9" customHeight="1">
      <c r="B491" s="172"/>
      <c r="C491" s="173"/>
      <c r="D491" s="174" t="s">
        <v>81</v>
      </c>
      <c r="E491" s="186" t="s">
        <v>634</v>
      </c>
      <c r="F491" s="186" t="s">
        <v>635</v>
      </c>
      <c r="G491" s="173"/>
      <c r="H491" s="173"/>
      <c r="I491" s="176"/>
      <c r="J491" s="187">
        <f>BK491</f>
        <v>0</v>
      </c>
      <c r="K491" s="173"/>
      <c r="L491" s="178"/>
      <c r="M491" s="179"/>
      <c r="N491" s="180"/>
      <c r="O491" s="180"/>
      <c r="P491" s="181">
        <f>SUM(P492:P493)</f>
        <v>0</v>
      </c>
      <c r="Q491" s="180"/>
      <c r="R491" s="181">
        <f>SUM(R492:R493)</f>
        <v>0</v>
      </c>
      <c r="S491" s="180"/>
      <c r="T491" s="182">
        <f>SUM(T492:T493)</f>
        <v>0</v>
      </c>
      <c r="AR491" s="183" t="s">
        <v>90</v>
      </c>
      <c r="AT491" s="184" t="s">
        <v>81</v>
      </c>
      <c r="AU491" s="184" t="s">
        <v>90</v>
      </c>
      <c r="AY491" s="183" t="s">
        <v>127</v>
      </c>
      <c r="BK491" s="185">
        <f>SUM(BK492:BK493)</f>
        <v>0</v>
      </c>
    </row>
    <row r="492" spans="1:65" s="2" customFormat="1" ht="33" customHeight="1">
      <c r="A492" s="35"/>
      <c r="B492" s="36"/>
      <c r="C492" s="188" t="s">
        <v>410</v>
      </c>
      <c r="D492" s="188" t="s">
        <v>130</v>
      </c>
      <c r="E492" s="189" t="s">
        <v>636</v>
      </c>
      <c r="F492" s="190" t="s">
        <v>637</v>
      </c>
      <c r="G492" s="191" t="s">
        <v>301</v>
      </c>
      <c r="H492" s="192">
        <v>386.22899999999998</v>
      </c>
      <c r="I492" s="193"/>
      <c r="J492" s="194">
        <f>ROUND(I492*H492,2)</f>
        <v>0</v>
      </c>
      <c r="K492" s="195"/>
      <c r="L492" s="40"/>
      <c r="M492" s="196" t="s">
        <v>1</v>
      </c>
      <c r="N492" s="197" t="s">
        <v>47</v>
      </c>
      <c r="O492" s="72"/>
      <c r="P492" s="198">
        <f>O492*H492</f>
        <v>0</v>
      </c>
      <c r="Q492" s="198">
        <v>0</v>
      </c>
      <c r="R492" s="198">
        <f>Q492*H492</f>
        <v>0</v>
      </c>
      <c r="S492" s="198">
        <v>0</v>
      </c>
      <c r="T492" s="199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0" t="s">
        <v>134</v>
      </c>
      <c r="AT492" s="200" t="s">
        <v>130</v>
      </c>
      <c r="AU492" s="200" t="s">
        <v>92</v>
      </c>
      <c r="AY492" s="17" t="s">
        <v>127</v>
      </c>
      <c r="BE492" s="201">
        <f>IF(N492="základní",J492,0)</f>
        <v>0</v>
      </c>
      <c r="BF492" s="201">
        <f>IF(N492="snížená",J492,0)</f>
        <v>0</v>
      </c>
      <c r="BG492" s="201">
        <f>IF(N492="zákl. přenesená",J492,0)</f>
        <v>0</v>
      </c>
      <c r="BH492" s="201">
        <f>IF(N492="sníž. přenesená",J492,0)</f>
        <v>0</v>
      </c>
      <c r="BI492" s="201">
        <f>IF(N492="nulová",J492,0)</f>
        <v>0</v>
      </c>
      <c r="BJ492" s="17" t="s">
        <v>90</v>
      </c>
      <c r="BK492" s="201">
        <f>ROUND(I492*H492,2)</f>
        <v>0</v>
      </c>
      <c r="BL492" s="17" t="s">
        <v>134</v>
      </c>
      <c r="BM492" s="200" t="s">
        <v>638</v>
      </c>
    </row>
    <row r="493" spans="1:65" s="2" customFormat="1" ht="29.25">
      <c r="A493" s="35"/>
      <c r="B493" s="36"/>
      <c r="C493" s="37"/>
      <c r="D493" s="202" t="s">
        <v>135</v>
      </c>
      <c r="E493" s="37"/>
      <c r="F493" s="203" t="s">
        <v>639</v>
      </c>
      <c r="G493" s="37"/>
      <c r="H493" s="37"/>
      <c r="I493" s="204"/>
      <c r="J493" s="37"/>
      <c r="K493" s="37"/>
      <c r="L493" s="40"/>
      <c r="M493" s="229"/>
      <c r="N493" s="230"/>
      <c r="O493" s="231"/>
      <c r="P493" s="231"/>
      <c r="Q493" s="231"/>
      <c r="R493" s="231"/>
      <c r="S493" s="231"/>
      <c r="T493" s="232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7" t="s">
        <v>135</v>
      </c>
      <c r="AU493" s="17" t="s">
        <v>92</v>
      </c>
    </row>
    <row r="494" spans="1:65" s="2" customFormat="1" ht="6.95" customHeight="1">
      <c r="A494" s="35"/>
      <c r="B494" s="55"/>
      <c r="C494" s="56"/>
      <c r="D494" s="56"/>
      <c r="E494" s="56"/>
      <c r="F494" s="56"/>
      <c r="G494" s="56"/>
      <c r="H494" s="56"/>
      <c r="I494" s="56"/>
      <c r="J494" s="56"/>
      <c r="K494" s="56"/>
      <c r="L494" s="40"/>
      <c r="M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</row>
  </sheetData>
  <sheetProtection algorithmName="SHA-512" hashValue="AK0kqyExn+7tL0RnWXKsni4WfFiCWatOLxx0HkskxygUywvpkv28FrVL5Lnj6omsVULZjBIydiPZM59JNWZBag==" saltValue="MGp9i/68wDcmOr/816RxGeaQo0K1RXC5dUYqJ3j4MS6JIXLAdtCCfXD8gtlD1VhO73nK0TP/T0g0rSYbbE50xw==" spinCount="100000" sheet="1" objects="1" scenarios="1" formatColumns="0" formatRows="0" autoFilter="0"/>
  <autoFilter ref="C123:K493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98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5" customHeight="1">
      <c r="B4" s="20"/>
      <c r="D4" s="111" t="s">
        <v>99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8" t="str">
        <f>'Rekapitulace stavby'!K6</f>
        <v>Oprava tramvajového křížení v km 0,580 v žst. Olomouc hl. n.</v>
      </c>
      <c r="F7" s="299"/>
      <c r="G7" s="299"/>
      <c r="H7" s="299"/>
      <c r="L7" s="20"/>
    </row>
    <row r="8" spans="1:46" s="2" customFormat="1" ht="12" customHeight="1">
      <c r="A8" s="35"/>
      <c r="B8" s="40"/>
      <c r="C8" s="35"/>
      <c r="D8" s="113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0" t="s">
        <v>640</v>
      </c>
      <c r="F9" s="301"/>
      <c r="G9" s="301"/>
      <c r="H9" s="30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>Správa železnic, státní organizace</v>
      </c>
      <c r="F15" s="35"/>
      <c r="G15" s="35"/>
      <c r="H15" s="35"/>
      <c r="I15" s="113" t="s">
        <v>32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33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2" t="str">
        <f>'Rekapitulace stavby'!E14</f>
        <v>Vyplň údaj</v>
      </c>
      <c r="F18" s="303"/>
      <c r="G18" s="303"/>
      <c r="H18" s="303"/>
      <c r="I18" s="113" t="s">
        <v>32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35</v>
      </c>
      <c r="E20" s="35"/>
      <c r="F20" s="35"/>
      <c r="G20" s="35"/>
      <c r="H20" s="35"/>
      <c r="I20" s="113" t="s">
        <v>30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37</v>
      </c>
      <c r="F21" s="35"/>
      <c r="G21" s="35"/>
      <c r="H21" s="35"/>
      <c r="I21" s="113" t="s">
        <v>32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37</v>
      </c>
      <c r="F24" s="35"/>
      <c r="G24" s="35"/>
      <c r="H24" s="35"/>
      <c r="I24" s="113" t="s">
        <v>32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4" t="s">
        <v>1</v>
      </c>
      <c r="F27" s="304"/>
      <c r="G27" s="304"/>
      <c r="H27" s="30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35"/>
      <c r="J30" s="121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2" t="s">
        <v>43</v>
      </c>
      <c r="J32" s="122" t="s">
        <v>45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46</v>
      </c>
      <c r="E33" s="113" t="s">
        <v>47</v>
      </c>
      <c r="F33" s="124">
        <f>ROUND((SUM(BE129:BE373)),  2)</f>
        <v>0</v>
      </c>
      <c r="G33" s="35"/>
      <c r="H33" s="35"/>
      <c r="I33" s="125">
        <v>0.21</v>
      </c>
      <c r="J33" s="124">
        <f>ROUND(((SUM(BE129:BE373))*I33),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48</v>
      </c>
      <c r="F34" s="124">
        <f>ROUND((SUM(BF129:BF373)),  2)</f>
        <v>0</v>
      </c>
      <c r="G34" s="35"/>
      <c r="H34" s="35"/>
      <c r="I34" s="125">
        <v>0.15</v>
      </c>
      <c r="J34" s="124">
        <f>ROUND(((SUM(BF129:BF373))*I34),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49</v>
      </c>
      <c r="F35" s="124">
        <f>ROUND((SUM(BG129:BG373)),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50</v>
      </c>
      <c r="F36" s="124">
        <f>ROUND((SUM(BH129:BH373)),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51</v>
      </c>
      <c r="F37" s="124">
        <f>ROUND((SUM(BI129:BI373)),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52</v>
      </c>
      <c r="E39" s="128"/>
      <c r="F39" s="128"/>
      <c r="G39" s="129" t="s">
        <v>53</v>
      </c>
      <c r="H39" s="130" t="s">
        <v>54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55</v>
      </c>
      <c r="E50" s="134"/>
      <c r="F50" s="134"/>
      <c r="G50" s="133" t="s">
        <v>56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5"/>
      <c r="B61" s="40"/>
      <c r="C61" s="35"/>
      <c r="D61" s="135" t="s">
        <v>57</v>
      </c>
      <c r="E61" s="136"/>
      <c r="F61" s="137" t="s">
        <v>58</v>
      </c>
      <c r="G61" s="135" t="s">
        <v>57</v>
      </c>
      <c r="H61" s="136"/>
      <c r="I61" s="136"/>
      <c r="J61" s="138" t="s">
        <v>58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5"/>
      <c r="B65" s="40"/>
      <c r="C65" s="35"/>
      <c r="D65" s="133" t="s">
        <v>59</v>
      </c>
      <c r="E65" s="139"/>
      <c r="F65" s="139"/>
      <c r="G65" s="133" t="s">
        <v>60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5"/>
      <c r="B76" s="40"/>
      <c r="C76" s="35"/>
      <c r="D76" s="135" t="s">
        <v>57</v>
      </c>
      <c r="E76" s="136"/>
      <c r="F76" s="137" t="s">
        <v>58</v>
      </c>
      <c r="G76" s="135" t="s">
        <v>57</v>
      </c>
      <c r="H76" s="136"/>
      <c r="I76" s="136"/>
      <c r="J76" s="138" t="s">
        <v>58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5" t="str">
        <f>E7</f>
        <v>Oprava tramvajového křížení v km 0,580 v žst. Olomouc hl. n.</v>
      </c>
      <c r="F85" s="306"/>
      <c r="G85" s="306"/>
      <c r="H85" s="30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6" t="str">
        <f>E9</f>
        <v>SO 02 - Oprava přilehlých úseků TT</v>
      </c>
      <c r="F87" s="307"/>
      <c r="G87" s="307"/>
      <c r="H87" s="30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Olomouc</v>
      </c>
      <c r="G89" s="37"/>
      <c r="H89" s="37"/>
      <c r="I89" s="29" t="s">
        <v>24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Správa železnic, státní organizace</v>
      </c>
      <c r="G91" s="37"/>
      <c r="H91" s="37"/>
      <c r="I91" s="29" t="s">
        <v>35</v>
      </c>
      <c r="J91" s="33" t="str">
        <f>E21</f>
        <v>Ing. Jan Ježek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33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Jan Ježek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103</v>
      </c>
      <c r="D94" s="145"/>
      <c r="E94" s="145"/>
      <c r="F94" s="145"/>
      <c r="G94" s="145"/>
      <c r="H94" s="145"/>
      <c r="I94" s="145"/>
      <c r="J94" s="146" t="s">
        <v>104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105</v>
      </c>
      <c r="D96" s="37"/>
      <c r="E96" s="37"/>
      <c r="F96" s="37"/>
      <c r="G96" s="37"/>
      <c r="H96" s="37"/>
      <c r="I96" s="37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106</v>
      </c>
    </row>
    <row r="97" spans="1:31" s="9" customFormat="1" ht="24.95" customHeight="1">
      <c r="B97" s="148"/>
      <c r="C97" s="149"/>
      <c r="D97" s="150" t="s">
        <v>159</v>
      </c>
      <c r="E97" s="151"/>
      <c r="F97" s="151"/>
      <c r="G97" s="151"/>
      <c r="H97" s="151"/>
      <c r="I97" s="151"/>
      <c r="J97" s="152">
        <f>J130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160</v>
      </c>
      <c r="E98" s="157"/>
      <c r="F98" s="157"/>
      <c r="G98" s="157"/>
      <c r="H98" s="157"/>
      <c r="I98" s="157"/>
      <c r="J98" s="158">
        <f>J131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162</v>
      </c>
      <c r="E99" s="157"/>
      <c r="F99" s="157"/>
      <c r="G99" s="157"/>
      <c r="H99" s="157"/>
      <c r="I99" s="157"/>
      <c r="J99" s="158">
        <f>J141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164</v>
      </c>
      <c r="E100" s="157"/>
      <c r="F100" s="157"/>
      <c r="G100" s="157"/>
      <c r="H100" s="157"/>
      <c r="I100" s="157"/>
      <c r="J100" s="158">
        <f>J234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165</v>
      </c>
      <c r="E101" s="157"/>
      <c r="F101" s="157"/>
      <c r="G101" s="157"/>
      <c r="H101" s="157"/>
      <c r="I101" s="157"/>
      <c r="J101" s="158">
        <f>J271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166</v>
      </c>
      <c r="E102" s="157"/>
      <c r="F102" s="157"/>
      <c r="G102" s="157"/>
      <c r="H102" s="157"/>
      <c r="I102" s="157"/>
      <c r="J102" s="158">
        <f>J303</f>
        <v>0</v>
      </c>
      <c r="K102" s="155"/>
      <c r="L102" s="159"/>
    </row>
    <row r="103" spans="1:31" s="9" customFormat="1" ht="24.95" customHeight="1">
      <c r="B103" s="148"/>
      <c r="C103" s="149"/>
      <c r="D103" s="150" t="s">
        <v>641</v>
      </c>
      <c r="E103" s="151"/>
      <c r="F103" s="151"/>
      <c r="G103" s="151"/>
      <c r="H103" s="151"/>
      <c r="I103" s="151"/>
      <c r="J103" s="152">
        <f>J306</f>
        <v>0</v>
      </c>
      <c r="K103" s="149"/>
      <c r="L103" s="153"/>
    </row>
    <row r="104" spans="1:31" s="10" customFormat="1" ht="19.899999999999999" customHeight="1">
      <c r="B104" s="154"/>
      <c r="C104" s="155"/>
      <c r="D104" s="156" t="s">
        <v>642</v>
      </c>
      <c r="E104" s="157"/>
      <c r="F104" s="157"/>
      <c r="G104" s="157"/>
      <c r="H104" s="157"/>
      <c r="I104" s="157"/>
      <c r="J104" s="158">
        <f>J307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643</v>
      </c>
      <c r="E105" s="157"/>
      <c r="F105" s="157"/>
      <c r="G105" s="157"/>
      <c r="H105" s="157"/>
      <c r="I105" s="157"/>
      <c r="J105" s="158">
        <f>J318</f>
        <v>0</v>
      </c>
      <c r="K105" s="155"/>
      <c r="L105" s="159"/>
    </row>
    <row r="106" spans="1:31" s="9" customFormat="1" ht="24.95" customHeight="1">
      <c r="B106" s="148"/>
      <c r="C106" s="149"/>
      <c r="D106" s="150" t="s">
        <v>644</v>
      </c>
      <c r="E106" s="151"/>
      <c r="F106" s="151"/>
      <c r="G106" s="151"/>
      <c r="H106" s="151"/>
      <c r="I106" s="151"/>
      <c r="J106" s="152">
        <f>J338</f>
        <v>0</v>
      </c>
      <c r="K106" s="149"/>
      <c r="L106" s="153"/>
    </row>
    <row r="107" spans="1:31" s="10" customFormat="1" ht="19.899999999999999" customHeight="1">
      <c r="B107" s="154"/>
      <c r="C107" s="155"/>
      <c r="D107" s="156" t="s">
        <v>645</v>
      </c>
      <c r="E107" s="157"/>
      <c r="F107" s="157"/>
      <c r="G107" s="157"/>
      <c r="H107" s="157"/>
      <c r="I107" s="157"/>
      <c r="J107" s="158">
        <f>J339</f>
        <v>0</v>
      </c>
      <c r="K107" s="155"/>
      <c r="L107" s="159"/>
    </row>
    <row r="108" spans="1:31" s="10" customFormat="1" ht="19.899999999999999" customHeight="1">
      <c r="B108" s="154"/>
      <c r="C108" s="155"/>
      <c r="D108" s="156" t="s">
        <v>646</v>
      </c>
      <c r="E108" s="157"/>
      <c r="F108" s="157"/>
      <c r="G108" s="157"/>
      <c r="H108" s="157"/>
      <c r="I108" s="157"/>
      <c r="J108" s="158">
        <f>J342</f>
        <v>0</v>
      </c>
      <c r="K108" s="155"/>
      <c r="L108" s="159"/>
    </row>
    <row r="109" spans="1:31" s="10" customFormat="1" ht="19.899999999999999" customHeight="1">
      <c r="B109" s="154"/>
      <c r="C109" s="155"/>
      <c r="D109" s="156" t="s">
        <v>647</v>
      </c>
      <c r="E109" s="157"/>
      <c r="F109" s="157"/>
      <c r="G109" s="157"/>
      <c r="H109" s="157"/>
      <c r="I109" s="157"/>
      <c r="J109" s="158">
        <f>J353</f>
        <v>0</v>
      </c>
      <c r="K109" s="155"/>
      <c r="L109" s="159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3" t="s">
        <v>112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05" t="str">
        <f>E7</f>
        <v>Oprava tramvajového křížení v km 0,580 v žst. Olomouc hl. n.</v>
      </c>
      <c r="F119" s="306"/>
      <c r="G119" s="306"/>
      <c r="H119" s="306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29" t="s">
        <v>100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76" t="str">
        <f>E9</f>
        <v>SO 02 - Oprava přilehlých úseků TT</v>
      </c>
      <c r="F121" s="307"/>
      <c r="G121" s="307"/>
      <c r="H121" s="30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22</v>
      </c>
      <c r="D123" s="37"/>
      <c r="E123" s="37"/>
      <c r="F123" s="27" t="str">
        <f>F12</f>
        <v>Olomouc</v>
      </c>
      <c r="G123" s="37"/>
      <c r="H123" s="37"/>
      <c r="I123" s="29" t="s">
        <v>24</v>
      </c>
      <c r="J123" s="67">
        <f>IF(J12="","",J12)</f>
        <v>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29" t="s">
        <v>29</v>
      </c>
      <c r="D125" s="37"/>
      <c r="E125" s="37"/>
      <c r="F125" s="27" t="str">
        <f>E15</f>
        <v>Správa železnic, státní organizace</v>
      </c>
      <c r="G125" s="37"/>
      <c r="H125" s="37"/>
      <c r="I125" s="29" t="s">
        <v>35</v>
      </c>
      <c r="J125" s="33" t="str">
        <f>E21</f>
        <v>Ing. Jan Ježek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29" t="s">
        <v>33</v>
      </c>
      <c r="D126" s="37"/>
      <c r="E126" s="37"/>
      <c r="F126" s="27" t="str">
        <f>IF(E18="","",E18)</f>
        <v>Vyplň údaj</v>
      </c>
      <c r="G126" s="37"/>
      <c r="H126" s="37"/>
      <c r="I126" s="29" t="s">
        <v>40</v>
      </c>
      <c r="J126" s="33" t="str">
        <f>E24</f>
        <v>Ing. Jan Ježek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0"/>
      <c r="B128" s="161"/>
      <c r="C128" s="162" t="s">
        <v>113</v>
      </c>
      <c r="D128" s="163" t="s">
        <v>67</v>
      </c>
      <c r="E128" s="163" t="s">
        <v>63</v>
      </c>
      <c r="F128" s="163" t="s">
        <v>64</v>
      </c>
      <c r="G128" s="163" t="s">
        <v>114</v>
      </c>
      <c r="H128" s="163" t="s">
        <v>115</v>
      </c>
      <c r="I128" s="163" t="s">
        <v>116</v>
      </c>
      <c r="J128" s="164" t="s">
        <v>104</v>
      </c>
      <c r="K128" s="165" t="s">
        <v>117</v>
      </c>
      <c r="L128" s="166"/>
      <c r="M128" s="76" t="s">
        <v>1</v>
      </c>
      <c r="N128" s="77" t="s">
        <v>46</v>
      </c>
      <c r="O128" s="77" t="s">
        <v>118</v>
      </c>
      <c r="P128" s="77" t="s">
        <v>119</v>
      </c>
      <c r="Q128" s="77" t="s">
        <v>120</v>
      </c>
      <c r="R128" s="77" t="s">
        <v>121</v>
      </c>
      <c r="S128" s="77" t="s">
        <v>122</v>
      </c>
      <c r="T128" s="78" t="s">
        <v>123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pans="1:65" s="2" customFormat="1" ht="22.9" customHeight="1">
      <c r="A129" s="35"/>
      <c r="B129" s="36"/>
      <c r="C129" s="83" t="s">
        <v>124</v>
      </c>
      <c r="D129" s="37"/>
      <c r="E129" s="37"/>
      <c r="F129" s="37"/>
      <c r="G129" s="37"/>
      <c r="H129" s="37"/>
      <c r="I129" s="37"/>
      <c r="J129" s="167">
        <f>BK129</f>
        <v>0</v>
      </c>
      <c r="K129" s="37"/>
      <c r="L129" s="40"/>
      <c r="M129" s="79"/>
      <c r="N129" s="168"/>
      <c r="O129" s="80"/>
      <c r="P129" s="169">
        <f>P130+P306+P338</f>
        <v>0</v>
      </c>
      <c r="Q129" s="80"/>
      <c r="R129" s="169">
        <f>R130+R306+R338</f>
        <v>0</v>
      </c>
      <c r="S129" s="80"/>
      <c r="T129" s="170">
        <f>T130+T306+T338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81</v>
      </c>
      <c r="AU129" s="17" t="s">
        <v>106</v>
      </c>
      <c r="BK129" s="171">
        <f>BK130+BK306+BK338</f>
        <v>0</v>
      </c>
    </row>
    <row r="130" spans="1:65" s="12" customFormat="1" ht="25.9" customHeight="1">
      <c r="B130" s="172"/>
      <c r="C130" s="173"/>
      <c r="D130" s="174" t="s">
        <v>81</v>
      </c>
      <c r="E130" s="175" t="s">
        <v>167</v>
      </c>
      <c r="F130" s="175" t="s">
        <v>168</v>
      </c>
      <c r="G130" s="173"/>
      <c r="H130" s="173"/>
      <c r="I130" s="176"/>
      <c r="J130" s="177">
        <f>BK130</f>
        <v>0</v>
      </c>
      <c r="K130" s="173"/>
      <c r="L130" s="178"/>
      <c r="M130" s="179"/>
      <c r="N130" s="180"/>
      <c r="O130" s="180"/>
      <c r="P130" s="181">
        <f>P131+P141+P234+P271+P303</f>
        <v>0</v>
      </c>
      <c r="Q130" s="180"/>
      <c r="R130" s="181">
        <f>R131+R141+R234+R271+R303</f>
        <v>0</v>
      </c>
      <c r="S130" s="180"/>
      <c r="T130" s="182">
        <f>T131+T141+T234+T271+T303</f>
        <v>0</v>
      </c>
      <c r="AR130" s="183" t="s">
        <v>90</v>
      </c>
      <c r="AT130" s="184" t="s">
        <v>81</v>
      </c>
      <c r="AU130" s="184" t="s">
        <v>82</v>
      </c>
      <c r="AY130" s="183" t="s">
        <v>127</v>
      </c>
      <c r="BK130" s="185">
        <f>BK131+BK141+BK234+BK271+BK303</f>
        <v>0</v>
      </c>
    </row>
    <row r="131" spans="1:65" s="12" customFormat="1" ht="22.9" customHeight="1">
      <c r="B131" s="172"/>
      <c r="C131" s="173"/>
      <c r="D131" s="174" t="s">
        <v>81</v>
      </c>
      <c r="E131" s="186" t="s">
        <v>90</v>
      </c>
      <c r="F131" s="186" t="s">
        <v>169</v>
      </c>
      <c r="G131" s="173"/>
      <c r="H131" s="173"/>
      <c r="I131" s="176"/>
      <c r="J131" s="187">
        <f>BK131</f>
        <v>0</v>
      </c>
      <c r="K131" s="173"/>
      <c r="L131" s="178"/>
      <c r="M131" s="179"/>
      <c r="N131" s="180"/>
      <c r="O131" s="180"/>
      <c r="P131" s="181">
        <f>SUM(P132:P140)</f>
        <v>0</v>
      </c>
      <c r="Q131" s="180"/>
      <c r="R131" s="181">
        <f>SUM(R132:R140)</f>
        <v>0</v>
      </c>
      <c r="S131" s="180"/>
      <c r="T131" s="182">
        <f>SUM(T132:T140)</f>
        <v>0</v>
      </c>
      <c r="AR131" s="183" t="s">
        <v>90</v>
      </c>
      <c r="AT131" s="184" t="s">
        <v>81</v>
      </c>
      <c r="AU131" s="184" t="s">
        <v>90</v>
      </c>
      <c r="AY131" s="183" t="s">
        <v>127</v>
      </c>
      <c r="BK131" s="185">
        <f>SUM(BK132:BK140)</f>
        <v>0</v>
      </c>
    </row>
    <row r="132" spans="1:65" s="2" customFormat="1" ht="24.2" customHeight="1">
      <c r="A132" s="35"/>
      <c r="B132" s="36"/>
      <c r="C132" s="188" t="s">
        <v>90</v>
      </c>
      <c r="D132" s="188" t="s">
        <v>130</v>
      </c>
      <c r="E132" s="189" t="s">
        <v>178</v>
      </c>
      <c r="F132" s="190" t="s">
        <v>179</v>
      </c>
      <c r="G132" s="191" t="s">
        <v>172</v>
      </c>
      <c r="H132" s="192">
        <v>20.364999999999998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47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134</v>
      </c>
      <c r="AT132" s="200" t="s">
        <v>130</v>
      </c>
      <c r="AU132" s="200" t="s">
        <v>92</v>
      </c>
      <c r="AY132" s="17" t="s">
        <v>127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90</v>
      </c>
      <c r="BK132" s="201">
        <f>ROUND(I132*H132,2)</f>
        <v>0</v>
      </c>
      <c r="BL132" s="17" t="s">
        <v>134</v>
      </c>
      <c r="BM132" s="200" t="s">
        <v>92</v>
      </c>
    </row>
    <row r="133" spans="1:65" s="2" customFormat="1" ht="29.25">
      <c r="A133" s="35"/>
      <c r="B133" s="36"/>
      <c r="C133" s="37"/>
      <c r="D133" s="202" t="s">
        <v>135</v>
      </c>
      <c r="E133" s="37"/>
      <c r="F133" s="203" t="s">
        <v>180</v>
      </c>
      <c r="G133" s="37"/>
      <c r="H133" s="37"/>
      <c r="I133" s="204"/>
      <c r="J133" s="37"/>
      <c r="K133" s="37"/>
      <c r="L133" s="40"/>
      <c r="M133" s="205"/>
      <c r="N133" s="206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135</v>
      </c>
      <c r="AU133" s="17" t="s">
        <v>92</v>
      </c>
    </row>
    <row r="134" spans="1:65" s="13" customFormat="1" ht="11.25">
      <c r="B134" s="207"/>
      <c r="C134" s="208"/>
      <c r="D134" s="202" t="s">
        <v>147</v>
      </c>
      <c r="E134" s="209" t="s">
        <v>1</v>
      </c>
      <c r="F134" s="210" t="s">
        <v>648</v>
      </c>
      <c r="G134" s="208"/>
      <c r="H134" s="211">
        <v>20.364999999999998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147</v>
      </c>
      <c r="AU134" s="217" t="s">
        <v>92</v>
      </c>
      <c r="AV134" s="13" t="s">
        <v>92</v>
      </c>
      <c r="AW134" s="13" t="s">
        <v>39</v>
      </c>
      <c r="AX134" s="13" t="s">
        <v>82</v>
      </c>
      <c r="AY134" s="217" t="s">
        <v>127</v>
      </c>
    </row>
    <row r="135" spans="1:65" s="14" customFormat="1" ht="11.25">
      <c r="B135" s="218"/>
      <c r="C135" s="219"/>
      <c r="D135" s="202" t="s">
        <v>147</v>
      </c>
      <c r="E135" s="220" t="s">
        <v>1</v>
      </c>
      <c r="F135" s="221" t="s">
        <v>149</v>
      </c>
      <c r="G135" s="219"/>
      <c r="H135" s="222">
        <v>20.364999999999998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147</v>
      </c>
      <c r="AU135" s="228" t="s">
        <v>92</v>
      </c>
      <c r="AV135" s="14" t="s">
        <v>134</v>
      </c>
      <c r="AW135" s="14" t="s">
        <v>39</v>
      </c>
      <c r="AX135" s="14" t="s">
        <v>90</v>
      </c>
      <c r="AY135" s="228" t="s">
        <v>127</v>
      </c>
    </row>
    <row r="136" spans="1:65" s="2" customFormat="1" ht="37.9" customHeight="1">
      <c r="A136" s="35"/>
      <c r="B136" s="36"/>
      <c r="C136" s="188" t="s">
        <v>92</v>
      </c>
      <c r="D136" s="188" t="s">
        <v>130</v>
      </c>
      <c r="E136" s="189" t="s">
        <v>209</v>
      </c>
      <c r="F136" s="190" t="s">
        <v>210</v>
      </c>
      <c r="G136" s="191" t="s">
        <v>211</v>
      </c>
      <c r="H136" s="192">
        <v>70.841999999999999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47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134</v>
      </c>
      <c r="AT136" s="200" t="s">
        <v>130</v>
      </c>
      <c r="AU136" s="200" t="s">
        <v>92</v>
      </c>
      <c r="AY136" s="17" t="s">
        <v>127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90</v>
      </c>
      <c r="BK136" s="201">
        <f>ROUND(I136*H136,2)</f>
        <v>0</v>
      </c>
      <c r="BL136" s="17" t="s">
        <v>134</v>
      </c>
      <c r="BM136" s="200" t="s">
        <v>134</v>
      </c>
    </row>
    <row r="137" spans="1:65" s="2" customFormat="1" ht="19.5">
      <c r="A137" s="35"/>
      <c r="B137" s="36"/>
      <c r="C137" s="37"/>
      <c r="D137" s="202" t="s">
        <v>135</v>
      </c>
      <c r="E137" s="37"/>
      <c r="F137" s="203" t="s">
        <v>213</v>
      </c>
      <c r="G137" s="37"/>
      <c r="H137" s="37"/>
      <c r="I137" s="204"/>
      <c r="J137" s="37"/>
      <c r="K137" s="37"/>
      <c r="L137" s="40"/>
      <c r="M137" s="205"/>
      <c r="N137" s="206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135</v>
      </c>
      <c r="AU137" s="17" t="s">
        <v>92</v>
      </c>
    </row>
    <row r="138" spans="1:65" s="13" customFormat="1" ht="22.5">
      <c r="B138" s="207"/>
      <c r="C138" s="208"/>
      <c r="D138" s="202" t="s">
        <v>147</v>
      </c>
      <c r="E138" s="209" t="s">
        <v>1</v>
      </c>
      <c r="F138" s="210" t="s">
        <v>649</v>
      </c>
      <c r="G138" s="208"/>
      <c r="H138" s="211">
        <v>75.381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147</v>
      </c>
      <c r="AU138" s="217" t="s">
        <v>92</v>
      </c>
      <c r="AV138" s="13" t="s">
        <v>92</v>
      </c>
      <c r="AW138" s="13" t="s">
        <v>39</v>
      </c>
      <c r="AX138" s="13" t="s">
        <v>82</v>
      </c>
      <c r="AY138" s="217" t="s">
        <v>127</v>
      </c>
    </row>
    <row r="139" spans="1:65" s="13" customFormat="1" ht="22.5">
      <c r="B139" s="207"/>
      <c r="C139" s="208"/>
      <c r="D139" s="202" t="s">
        <v>147</v>
      </c>
      <c r="E139" s="209" t="s">
        <v>1</v>
      </c>
      <c r="F139" s="210" t="s">
        <v>650</v>
      </c>
      <c r="G139" s="208"/>
      <c r="H139" s="211">
        <v>-4.5389999999999997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147</v>
      </c>
      <c r="AU139" s="217" t="s">
        <v>92</v>
      </c>
      <c r="AV139" s="13" t="s">
        <v>92</v>
      </c>
      <c r="AW139" s="13" t="s">
        <v>39</v>
      </c>
      <c r="AX139" s="13" t="s">
        <v>82</v>
      </c>
      <c r="AY139" s="217" t="s">
        <v>127</v>
      </c>
    </row>
    <row r="140" spans="1:65" s="14" customFormat="1" ht="11.25">
      <c r="B140" s="218"/>
      <c r="C140" s="219"/>
      <c r="D140" s="202" t="s">
        <v>147</v>
      </c>
      <c r="E140" s="220" t="s">
        <v>1</v>
      </c>
      <c r="F140" s="221" t="s">
        <v>149</v>
      </c>
      <c r="G140" s="219"/>
      <c r="H140" s="222">
        <v>70.841999999999999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147</v>
      </c>
      <c r="AU140" s="228" t="s">
        <v>92</v>
      </c>
      <c r="AV140" s="14" t="s">
        <v>134</v>
      </c>
      <c r="AW140" s="14" t="s">
        <v>39</v>
      </c>
      <c r="AX140" s="14" t="s">
        <v>90</v>
      </c>
      <c r="AY140" s="228" t="s">
        <v>127</v>
      </c>
    </row>
    <row r="141" spans="1:65" s="12" customFormat="1" ht="22.9" customHeight="1">
      <c r="B141" s="172"/>
      <c r="C141" s="173"/>
      <c r="D141" s="174" t="s">
        <v>81</v>
      </c>
      <c r="E141" s="186" t="s">
        <v>126</v>
      </c>
      <c r="F141" s="186" t="s">
        <v>282</v>
      </c>
      <c r="G141" s="173"/>
      <c r="H141" s="173"/>
      <c r="I141" s="176"/>
      <c r="J141" s="187">
        <f>BK141</f>
        <v>0</v>
      </c>
      <c r="K141" s="173"/>
      <c r="L141" s="178"/>
      <c r="M141" s="179"/>
      <c r="N141" s="180"/>
      <c r="O141" s="180"/>
      <c r="P141" s="181">
        <f>SUM(P142:P233)</f>
        <v>0</v>
      </c>
      <c r="Q141" s="180"/>
      <c r="R141" s="181">
        <f>SUM(R142:R233)</f>
        <v>0</v>
      </c>
      <c r="S141" s="180"/>
      <c r="T141" s="182">
        <f>SUM(T142:T233)</f>
        <v>0</v>
      </c>
      <c r="AR141" s="183" t="s">
        <v>90</v>
      </c>
      <c r="AT141" s="184" t="s">
        <v>81</v>
      </c>
      <c r="AU141" s="184" t="s">
        <v>90</v>
      </c>
      <c r="AY141" s="183" t="s">
        <v>127</v>
      </c>
      <c r="BK141" s="185">
        <f>SUM(BK142:BK233)</f>
        <v>0</v>
      </c>
    </row>
    <row r="142" spans="1:65" s="2" customFormat="1" ht="24.2" customHeight="1">
      <c r="A142" s="35"/>
      <c r="B142" s="36"/>
      <c r="C142" s="188" t="s">
        <v>140</v>
      </c>
      <c r="D142" s="188" t="s">
        <v>130</v>
      </c>
      <c r="E142" s="189" t="s">
        <v>651</v>
      </c>
      <c r="F142" s="190" t="s">
        <v>652</v>
      </c>
      <c r="G142" s="191" t="s">
        <v>211</v>
      </c>
      <c r="H142" s="192">
        <v>29.367000000000001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47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134</v>
      </c>
      <c r="AT142" s="200" t="s">
        <v>130</v>
      </c>
      <c r="AU142" s="200" t="s">
        <v>92</v>
      </c>
      <c r="AY142" s="17" t="s">
        <v>127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90</v>
      </c>
      <c r="BK142" s="201">
        <f>ROUND(I142*H142,2)</f>
        <v>0</v>
      </c>
      <c r="BL142" s="17" t="s">
        <v>134</v>
      </c>
      <c r="BM142" s="200" t="s">
        <v>142</v>
      </c>
    </row>
    <row r="143" spans="1:65" s="2" customFormat="1" ht="19.5">
      <c r="A143" s="35"/>
      <c r="B143" s="36"/>
      <c r="C143" s="37"/>
      <c r="D143" s="202" t="s">
        <v>135</v>
      </c>
      <c r="E143" s="37"/>
      <c r="F143" s="203" t="s">
        <v>653</v>
      </c>
      <c r="G143" s="37"/>
      <c r="H143" s="37"/>
      <c r="I143" s="204"/>
      <c r="J143" s="37"/>
      <c r="K143" s="37"/>
      <c r="L143" s="40"/>
      <c r="M143" s="205"/>
      <c r="N143" s="206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135</v>
      </c>
      <c r="AU143" s="17" t="s">
        <v>92</v>
      </c>
    </row>
    <row r="144" spans="1:65" s="13" customFormat="1" ht="22.5">
      <c r="B144" s="207"/>
      <c r="C144" s="208"/>
      <c r="D144" s="202" t="s">
        <v>147</v>
      </c>
      <c r="E144" s="209" t="s">
        <v>1</v>
      </c>
      <c r="F144" s="210" t="s">
        <v>654</v>
      </c>
      <c r="G144" s="208"/>
      <c r="H144" s="211">
        <v>9.5120000000000005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147</v>
      </c>
      <c r="AU144" s="217" t="s">
        <v>92</v>
      </c>
      <c r="AV144" s="13" t="s">
        <v>92</v>
      </c>
      <c r="AW144" s="13" t="s">
        <v>39</v>
      </c>
      <c r="AX144" s="13" t="s">
        <v>82</v>
      </c>
      <c r="AY144" s="217" t="s">
        <v>127</v>
      </c>
    </row>
    <row r="145" spans="1:65" s="13" customFormat="1" ht="22.5">
      <c r="B145" s="207"/>
      <c r="C145" s="208"/>
      <c r="D145" s="202" t="s">
        <v>147</v>
      </c>
      <c r="E145" s="209" t="s">
        <v>1</v>
      </c>
      <c r="F145" s="210" t="s">
        <v>655</v>
      </c>
      <c r="G145" s="208"/>
      <c r="H145" s="211">
        <v>19.855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147</v>
      </c>
      <c r="AU145" s="217" t="s">
        <v>92</v>
      </c>
      <c r="AV145" s="13" t="s">
        <v>92</v>
      </c>
      <c r="AW145" s="13" t="s">
        <v>39</v>
      </c>
      <c r="AX145" s="13" t="s">
        <v>82</v>
      </c>
      <c r="AY145" s="217" t="s">
        <v>127</v>
      </c>
    </row>
    <row r="146" spans="1:65" s="14" customFormat="1" ht="11.25">
      <c r="B146" s="218"/>
      <c r="C146" s="219"/>
      <c r="D146" s="202" t="s">
        <v>147</v>
      </c>
      <c r="E146" s="220" t="s">
        <v>1</v>
      </c>
      <c r="F146" s="221" t="s">
        <v>149</v>
      </c>
      <c r="G146" s="219"/>
      <c r="H146" s="222">
        <v>29.367000000000001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147</v>
      </c>
      <c r="AU146" s="228" t="s">
        <v>92</v>
      </c>
      <c r="AV146" s="14" t="s">
        <v>134</v>
      </c>
      <c r="AW146" s="14" t="s">
        <v>39</v>
      </c>
      <c r="AX146" s="14" t="s">
        <v>90</v>
      </c>
      <c r="AY146" s="228" t="s">
        <v>127</v>
      </c>
    </row>
    <row r="147" spans="1:65" s="2" customFormat="1" ht="24.2" customHeight="1">
      <c r="A147" s="35"/>
      <c r="B147" s="36"/>
      <c r="C147" s="188" t="s">
        <v>134</v>
      </c>
      <c r="D147" s="188" t="s">
        <v>130</v>
      </c>
      <c r="E147" s="189" t="s">
        <v>283</v>
      </c>
      <c r="F147" s="190" t="s">
        <v>284</v>
      </c>
      <c r="G147" s="191" t="s">
        <v>172</v>
      </c>
      <c r="H147" s="192">
        <v>29.722999999999999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47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134</v>
      </c>
      <c r="AT147" s="200" t="s">
        <v>130</v>
      </c>
      <c r="AU147" s="200" t="s">
        <v>92</v>
      </c>
      <c r="AY147" s="17" t="s">
        <v>127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90</v>
      </c>
      <c r="BK147" s="201">
        <f>ROUND(I147*H147,2)</f>
        <v>0</v>
      </c>
      <c r="BL147" s="17" t="s">
        <v>134</v>
      </c>
      <c r="BM147" s="200" t="s">
        <v>153</v>
      </c>
    </row>
    <row r="148" spans="1:65" s="2" customFormat="1" ht="19.5">
      <c r="A148" s="35"/>
      <c r="B148" s="36"/>
      <c r="C148" s="37"/>
      <c r="D148" s="202" t="s">
        <v>135</v>
      </c>
      <c r="E148" s="37"/>
      <c r="F148" s="203" t="s">
        <v>286</v>
      </c>
      <c r="G148" s="37"/>
      <c r="H148" s="37"/>
      <c r="I148" s="204"/>
      <c r="J148" s="37"/>
      <c r="K148" s="37"/>
      <c r="L148" s="40"/>
      <c r="M148" s="205"/>
      <c r="N148" s="206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135</v>
      </c>
      <c r="AU148" s="17" t="s">
        <v>92</v>
      </c>
    </row>
    <row r="149" spans="1:65" s="13" customFormat="1" ht="11.25">
      <c r="B149" s="207"/>
      <c r="C149" s="208"/>
      <c r="D149" s="202" t="s">
        <v>147</v>
      </c>
      <c r="E149" s="209" t="s">
        <v>1</v>
      </c>
      <c r="F149" s="210" t="s">
        <v>656</v>
      </c>
      <c r="G149" s="208"/>
      <c r="H149" s="211">
        <v>29.722999999999999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147</v>
      </c>
      <c r="AU149" s="217" t="s">
        <v>92</v>
      </c>
      <c r="AV149" s="13" t="s">
        <v>92</v>
      </c>
      <c r="AW149" s="13" t="s">
        <v>39</v>
      </c>
      <c r="AX149" s="13" t="s">
        <v>82</v>
      </c>
      <c r="AY149" s="217" t="s">
        <v>127</v>
      </c>
    </row>
    <row r="150" spans="1:65" s="14" customFormat="1" ht="11.25">
      <c r="B150" s="218"/>
      <c r="C150" s="219"/>
      <c r="D150" s="202" t="s">
        <v>147</v>
      </c>
      <c r="E150" s="220" t="s">
        <v>1</v>
      </c>
      <c r="F150" s="221" t="s">
        <v>149</v>
      </c>
      <c r="G150" s="219"/>
      <c r="H150" s="222">
        <v>29.722999999999999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147</v>
      </c>
      <c r="AU150" s="228" t="s">
        <v>92</v>
      </c>
      <c r="AV150" s="14" t="s">
        <v>134</v>
      </c>
      <c r="AW150" s="14" t="s">
        <v>39</v>
      </c>
      <c r="AX150" s="14" t="s">
        <v>90</v>
      </c>
      <c r="AY150" s="228" t="s">
        <v>127</v>
      </c>
    </row>
    <row r="151" spans="1:65" s="2" customFormat="1" ht="16.5" customHeight="1">
      <c r="A151" s="35"/>
      <c r="B151" s="36"/>
      <c r="C151" s="243" t="s">
        <v>126</v>
      </c>
      <c r="D151" s="243" t="s">
        <v>239</v>
      </c>
      <c r="E151" s="244" t="s">
        <v>288</v>
      </c>
      <c r="F151" s="245" t="s">
        <v>289</v>
      </c>
      <c r="G151" s="246" t="s">
        <v>252</v>
      </c>
      <c r="H151" s="247">
        <v>74.308000000000007</v>
      </c>
      <c r="I151" s="248"/>
      <c r="J151" s="249">
        <f>ROUND(I151*H151,2)</f>
        <v>0</v>
      </c>
      <c r="K151" s="250"/>
      <c r="L151" s="251"/>
      <c r="M151" s="252" t="s">
        <v>1</v>
      </c>
      <c r="N151" s="253" t="s">
        <v>47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153</v>
      </c>
      <c r="AT151" s="200" t="s">
        <v>239</v>
      </c>
      <c r="AU151" s="200" t="s">
        <v>92</v>
      </c>
      <c r="AY151" s="17" t="s">
        <v>127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90</v>
      </c>
      <c r="BK151" s="201">
        <f>ROUND(I151*H151,2)</f>
        <v>0</v>
      </c>
      <c r="BL151" s="17" t="s">
        <v>134</v>
      </c>
      <c r="BM151" s="200" t="s">
        <v>157</v>
      </c>
    </row>
    <row r="152" spans="1:65" s="2" customFormat="1" ht="11.25">
      <c r="A152" s="35"/>
      <c r="B152" s="36"/>
      <c r="C152" s="37"/>
      <c r="D152" s="202" t="s">
        <v>135</v>
      </c>
      <c r="E152" s="37"/>
      <c r="F152" s="203" t="s">
        <v>289</v>
      </c>
      <c r="G152" s="37"/>
      <c r="H152" s="37"/>
      <c r="I152" s="204"/>
      <c r="J152" s="37"/>
      <c r="K152" s="37"/>
      <c r="L152" s="40"/>
      <c r="M152" s="205"/>
      <c r="N152" s="206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135</v>
      </c>
      <c r="AU152" s="17" t="s">
        <v>92</v>
      </c>
    </row>
    <row r="153" spans="1:65" s="13" customFormat="1" ht="11.25">
      <c r="B153" s="207"/>
      <c r="C153" s="208"/>
      <c r="D153" s="202" t="s">
        <v>147</v>
      </c>
      <c r="E153" s="209" t="s">
        <v>1</v>
      </c>
      <c r="F153" s="210" t="s">
        <v>657</v>
      </c>
      <c r="G153" s="208"/>
      <c r="H153" s="211">
        <v>74.308000000000007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147</v>
      </c>
      <c r="AU153" s="217" t="s">
        <v>92</v>
      </c>
      <c r="AV153" s="13" t="s">
        <v>92</v>
      </c>
      <c r="AW153" s="13" t="s">
        <v>39</v>
      </c>
      <c r="AX153" s="13" t="s">
        <v>82</v>
      </c>
      <c r="AY153" s="217" t="s">
        <v>127</v>
      </c>
    </row>
    <row r="154" spans="1:65" s="14" customFormat="1" ht="11.25">
      <c r="B154" s="218"/>
      <c r="C154" s="219"/>
      <c r="D154" s="202" t="s">
        <v>147</v>
      </c>
      <c r="E154" s="220" t="s">
        <v>1</v>
      </c>
      <c r="F154" s="221" t="s">
        <v>149</v>
      </c>
      <c r="G154" s="219"/>
      <c r="H154" s="222">
        <v>74.308000000000007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147</v>
      </c>
      <c r="AU154" s="228" t="s">
        <v>92</v>
      </c>
      <c r="AV154" s="14" t="s">
        <v>134</v>
      </c>
      <c r="AW154" s="14" t="s">
        <v>39</v>
      </c>
      <c r="AX154" s="14" t="s">
        <v>90</v>
      </c>
      <c r="AY154" s="228" t="s">
        <v>127</v>
      </c>
    </row>
    <row r="155" spans="1:65" s="2" customFormat="1" ht="16.5" customHeight="1">
      <c r="A155" s="35"/>
      <c r="B155" s="36"/>
      <c r="C155" s="188" t="s">
        <v>142</v>
      </c>
      <c r="D155" s="188" t="s">
        <v>130</v>
      </c>
      <c r="E155" s="189" t="s">
        <v>292</v>
      </c>
      <c r="F155" s="190" t="s">
        <v>293</v>
      </c>
      <c r="G155" s="191" t="s">
        <v>211</v>
      </c>
      <c r="H155" s="192">
        <v>20.818000000000001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47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134</v>
      </c>
      <c r="AT155" s="200" t="s">
        <v>130</v>
      </c>
      <c r="AU155" s="200" t="s">
        <v>92</v>
      </c>
      <c r="AY155" s="17" t="s">
        <v>127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90</v>
      </c>
      <c r="BK155" s="201">
        <f>ROUND(I155*H155,2)</f>
        <v>0</v>
      </c>
      <c r="BL155" s="17" t="s">
        <v>134</v>
      </c>
      <c r="BM155" s="200" t="s">
        <v>204</v>
      </c>
    </row>
    <row r="156" spans="1:65" s="2" customFormat="1" ht="11.25">
      <c r="A156" s="35"/>
      <c r="B156" s="36"/>
      <c r="C156" s="37"/>
      <c r="D156" s="202" t="s">
        <v>135</v>
      </c>
      <c r="E156" s="37"/>
      <c r="F156" s="203" t="s">
        <v>295</v>
      </c>
      <c r="G156" s="37"/>
      <c r="H156" s="37"/>
      <c r="I156" s="204"/>
      <c r="J156" s="37"/>
      <c r="K156" s="37"/>
      <c r="L156" s="40"/>
      <c r="M156" s="205"/>
      <c r="N156" s="206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7" t="s">
        <v>135</v>
      </c>
      <c r="AU156" s="17" t="s">
        <v>92</v>
      </c>
    </row>
    <row r="157" spans="1:65" s="13" customFormat="1" ht="22.5">
      <c r="B157" s="207"/>
      <c r="C157" s="208"/>
      <c r="D157" s="202" t="s">
        <v>147</v>
      </c>
      <c r="E157" s="209" t="s">
        <v>1</v>
      </c>
      <c r="F157" s="210" t="s">
        <v>658</v>
      </c>
      <c r="G157" s="208"/>
      <c r="H157" s="211">
        <v>20.818000000000001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147</v>
      </c>
      <c r="AU157" s="217" t="s">
        <v>92</v>
      </c>
      <c r="AV157" s="13" t="s">
        <v>92</v>
      </c>
      <c r="AW157" s="13" t="s">
        <v>39</v>
      </c>
      <c r="AX157" s="13" t="s">
        <v>82</v>
      </c>
      <c r="AY157" s="217" t="s">
        <v>127</v>
      </c>
    </row>
    <row r="158" spans="1:65" s="14" customFormat="1" ht="11.25">
      <c r="B158" s="218"/>
      <c r="C158" s="219"/>
      <c r="D158" s="202" t="s">
        <v>147</v>
      </c>
      <c r="E158" s="220" t="s">
        <v>1</v>
      </c>
      <c r="F158" s="221" t="s">
        <v>149</v>
      </c>
      <c r="G158" s="219"/>
      <c r="H158" s="222">
        <v>20.818000000000001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147</v>
      </c>
      <c r="AU158" s="228" t="s">
        <v>92</v>
      </c>
      <c r="AV158" s="14" t="s">
        <v>134</v>
      </c>
      <c r="AW158" s="14" t="s">
        <v>39</v>
      </c>
      <c r="AX158" s="14" t="s">
        <v>90</v>
      </c>
      <c r="AY158" s="228" t="s">
        <v>127</v>
      </c>
    </row>
    <row r="159" spans="1:65" s="2" customFormat="1" ht="21.75" customHeight="1">
      <c r="A159" s="35"/>
      <c r="B159" s="36"/>
      <c r="C159" s="243" t="s">
        <v>208</v>
      </c>
      <c r="D159" s="243" t="s">
        <v>239</v>
      </c>
      <c r="E159" s="244" t="s">
        <v>659</v>
      </c>
      <c r="F159" s="245" t="s">
        <v>660</v>
      </c>
      <c r="G159" s="246" t="s">
        <v>301</v>
      </c>
      <c r="H159" s="247">
        <v>39.554000000000002</v>
      </c>
      <c r="I159" s="248"/>
      <c r="J159" s="249">
        <f>ROUND(I159*H159,2)</f>
        <v>0</v>
      </c>
      <c r="K159" s="250"/>
      <c r="L159" s="251"/>
      <c r="M159" s="252" t="s">
        <v>1</v>
      </c>
      <c r="N159" s="253" t="s">
        <v>47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153</v>
      </c>
      <c r="AT159" s="200" t="s">
        <v>239</v>
      </c>
      <c r="AU159" s="200" t="s">
        <v>92</v>
      </c>
      <c r="AY159" s="17" t="s">
        <v>127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90</v>
      </c>
      <c r="BK159" s="201">
        <f>ROUND(I159*H159,2)</f>
        <v>0</v>
      </c>
      <c r="BL159" s="17" t="s">
        <v>134</v>
      </c>
      <c r="BM159" s="200" t="s">
        <v>212</v>
      </c>
    </row>
    <row r="160" spans="1:65" s="2" customFormat="1" ht="11.25">
      <c r="A160" s="35"/>
      <c r="B160" s="36"/>
      <c r="C160" s="37"/>
      <c r="D160" s="202" t="s">
        <v>135</v>
      </c>
      <c r="E160" s="37"/>
      <c r="F160" s="203" t="s">
        <v>660</v>
      </c>
      <c r="G160" s="37"/>
      <c r="H160" s="37"/>
      <c r="I160" s="204"/>
      <c r="J160" s="37"/>
      <c r="K160" s="37"/>
      <c r="L160" s="40"/>
      <c r="M160" s="205"/>
      <c r="N160" s="206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135</v>
      </c>
      <c r="AU160" s="17" t="s">
        <v>92</v>
      </c>
    </row>
    <row r="161" spans="1:65" s="13" customFormat="1" ht="11.25">
      <c r="B161" s="207"/>
      <c r="C161" s="208"/>
      <c r="D161" s="202" t="s">
        <v>147</v>
      </c>
      <c r="E161" s="209" t="s">
        <v>1</v>
      </c>
      <c r="F161" s="210" t="s">
        <v>661</v>
      </c>
      <c r="G161" s="208"/>
      <c r="H161" s="211">
        <v>39.554000000000002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147</v>
      </c>
      <c r="AU161" s="217" t="s">
        <v>92</v>
      </c>
      <c r="AV161" s="13" t="s">
        <v>92</v>
      </c>
      <c r="AW161" s="13" t="s">
        <v>39</v>
      </c>
      <c r="AX161" s="13" t="s">
        <v>82</v>
      </c>
      <c r="AY161" s="217" t="s">
        <v>127</v>
      </c>
    </row>
    <row r="162" spans="1:65" s="14" customFormat="1" ht="11.25">
      <c r="B162" s="218"/>
      <c r="C162" s="219"/>
      <c r="D162" s="202" t="s">
        <v>147</v>
      </c>
      <c r="E162" s="220" t="s">
        <v>1</v>
      </c>
      <c r="F162" s="221" t="s">
        <v>149</v>
      </c>
      <c r="G162" s="219"/>
      <c r="H162" s="222">
        <v>39.554000000000002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147</v>
      </c>
      <c r="AU162" s="228" t="s">
        <v>92</v>
      </c>
      <c r="AV162" s="14" t="s">
        <v>134</v>
      </c>
      <c r="AW162" s="14" t="s">
        <v>39</v>
      </c>
      <c r="AX162" s="14" t="s">
        <v>90</v>
      </c>
      <c r="AY162" s="228" t="s">
        <v>127</v>
      </c>
    </row>
    <row r="163" spans="1:65" s="2" customFormat="1" ht="24.2" customHeight="1">
      <c r="A163" s="35"/>
      <c r="B163" s="36"/>
      <c r="C163" s="188" t="s">
        <v>153</v>
      </c>
      <c r="D163" s="188" t="s">
        <v>130</v>
      </c>
      <c r="E163" s="189" t="s">
        <v>662</v>
      </c>
      <c r="F163" s="190" t="s">
        <v>663</v>
      </c>
      <c r="G163" s="191" t="s">
        <v>211</v>
      </c>
      <c r="H163" s="192">
        <v>10.673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47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134</v>
      </c>
      <c r="AT163" s="200" t="s">
        <v>130</v>
      </c>
      <c r="AU163" s="200" t="s">
        <v>92</v>
      </c>
      <c r="AY163" s="17" t="s">
        <v>127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90</v>
      </c>
      <c r="BK163" s="201">
        <f>ROUND(I163*H163,2)</f>
        <v>0</v>
      </c>
      <c r="BL163" s="17" t="s">
        <v>134</v>
      </c>
      <c r="BM163" s="200" t="s">
        <v>219</v>
      </c>
    </row>
    <row r="164" spans="1:65" s="2" customFormat="1" ht="39">
      <c r="A164" s="35"/>
      <c r="B164" s="36"/>
      <c r="C164" s="37"/>
      <c r="D164" s="202" t="s">
        <v>135</v>
      </c>
      <c r="E164" s="37"/>
      <c r="F164" s="203" t="s">
        <v>664</v>
      </c>
      <c r="G164" s="37"/>
      <c r="H164" s="37"/>
      <c r="I164" s="204"/>
      <c r="J164" s="37"/>
      <c r="K164" s="37"/>
      <c r="L164" s="40"/>
      <c r="M164" s="205"/>
      <c r="N164" s="206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135</v>
      </c>
      <c r="AU164" s="17" t="s">
        <v>92</v>
      </c>
    </row>
    <row r="165" spans="1:65" s="13" customFormat="1" ht="11.25">
      <c r="B165" s="207"/>
      <c r="C165" s="208"/>
      <c r="D165" s="202" t="s">
        <v>147</v>
      </c>
      <c r="E165" s="209" t="s">
        <v>1</v>
      </c>
      <c r="F165" s="210" t="s">
        <v>665</v>
      </c>
      <c r="G165" s="208"/>
      <c r="H165" s="211">
        <v>15.923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147</v>
      </c>
      <c r="AU165" s="217" t="s">
        <v>92</v>
      </c>
      <c r="AV165" s="13" t="s">
        <v>92</v>
      </c>
      <c r="AW165" s="13" t="s">
        <v>39</v>
      </c>
      <c r="AX165" s="13" t="s">
        <v>82</v>
      </c>
      <c r="AY165" s="217" t="s">
        <v>127</v>
      </c>
    </row>
    <row r="166" spans="1:65" s="13" customFormat="1" ht="22.5">
      <c r="B166" s="207"/>
      <c r="C166" s="208"/>
      <c r="D166" s="202" t="s">
        <v>147</v>
      </c>
      <c r="E166" s="209" t="s">
        <v>1</v>
      </c>
      <c r="F166" s="210" t="s">
        <v>666</v>
      </c>
      <c r="G166" s="208"/>
      <c r="H166" s="211">
        <v>-5.25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147</v>
      </c>
      <c r="AU166" s="217" t="s">
        <v>92</v>
      </c>
      <c r="AV166" s="13" t="s">
        <v>92</v>
      </c>
      <c r="AW166" s="13" t="s">
        <v>39</v>
      </c>
      <c r="AX166" s="13" t="s">
        <v>82</v>
      </c>
      <c r="AY166" s="217" t="s">
        <v>127</v>
      </c>
    </row>
    <row r="167" spans="1:65" s="14" customFormat="1" ht="11.25">
      <c r="B167" s="218"/>
      <c r="C167" s="219"/>
      <c r="D167" s="202" t="s">
        <v>147</v>
      </c>
      <c r="E167" s="220" t="s">
        <v>1</v>
      </c>
      <c r="F167" s="221" t="s">
        <v>149</v>
      </c>
      <c r="G167" s="219"/>
      <c r="H167" s="222">
        <v>10.673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147</v>
      </c>
      <c r="AU167" s="228" t="s">
        <v>92</v>
      </c>
      <c r="AV167" s="14" t="s">
        <v>134</v>
      </c>
      <c r="AW167" s="14" t="s">
        <v>39</v>
      </c>
      <c r="AX167" s="14" t="s">
        <v>90</v>
      </c>
      <c r="AY167" s="228" t="s">
        <v>127</v>
      </c>
    </row>
    <row r="168" spans="1:65" s="2" customFormat="1" ht="24.2" customHeight="1">
      <c r="A168" s="35"/>
      <c r="B168" s="36"/>
      <c r="C168" s="188" t="s">
        <v>222</v>
      </c>
      <c r="D168" s="188" t="s">
        <v>130</v>
      </c>
      <c r="E168" s="189" t="s">
        <v>667</v>
      </c>
      <c r="F168" s="190" t="s">
        <v>668</v>
      </c>
      <c r="G168" s="191" t="s">
        <v>198</v>
      </c>
      <c r="H168" s="192">
        <v>32.779000000000003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47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134</v>
      </c>
      <c r="AT168" s="200" t="s">
        <v>130</v>
      </c>
      <c r="AU168" s="200" t="s">
        <v>92</v>
      </c>
      <c r="AY168" s="17" t="s">
        <v>127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90</v>
      </c>
      <c r="BK168" s="201">
        <f>ROUND(I168*H168,2)</f>
        <v>0</v>
      </c>
      <c r="BL168" s="17" t="s">
        <v>134</v>
      </c>
      <c r="BM168" s="200" t="s">
        <v>225</v>
      </c>
    </row>
    <row r="169" spans="1:65" s="2" customFormat="1" ht="19.5">
      <c r="A169" s="35"/>
      <c r="B169" s="36"/>
      <c r="C169" s="37"/>
      <c r="D169" s="202" t="s">
        <v>135</v>
      </c>
      <c r="E169" s="37"/>
      <c r="F169" s="203" t="s">
        <v>669</v>
      </c>
      <c r="G169" s="37"/>
      <c r="H169" s="37"/>
      <c r="I169" s="204"/>
      <c r="J169" s="37"/>
      <c r="K169" s="37"/>
      <c r="L169" s="40"/>
      <c r="M169" s="205"/>
      <c r="N169" s="206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135</v>
      </c>
      <c r="AU169" s="17" t="s">
        <v>92</v>
      </c>
    </row>
    <row r="170" spans="1:65" s="13" customFormat="1" ht="11.25">
      <c r="B170" s="207"/>
      <c r="C170" s="208"/>
      <c r="D170" s="202" t="s">
        <v>147</v>
      </c>
      <c r="E170" s="209" t="s">
        <v>1</v>
      </c>
      <c r="F170" s="210" t="s">
        <v>670</v>
      </c>
      <c r="G170" s="208"/>
      <c r="H170" s="211">
        <v>44.323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147</v>
      </c>
      <c r="AU170" s="217" t="s">
        <v>92</v>
      </c>
      <c r="AV170" s="13" t="s">
        <v>92</v>
      </c>
      <c r="AW170" s="13" t="s">
        <v>39</v>
      </c>
      <c r="AX170" s="13" t="s">
        <v>82</v>
      </c>
      <c r="AY170" s="217" t="s">
        <v>127</v>
      </c>
    </row>
    <row r="171" spans="1:65" s="13" customFormat="1" ht="11.25">
      <c r="B171" s="207"/>
      <c r="C171" s="208"/>
      <c r="D171" s="202" t="s">
        <v>147</v>
      </c>
      <c r="E171" s="209" t="s">
        <v>1</v>
      </c>
      <c r="F171" s="210" t="s">
        <v>671</v>
      </c>
      <c r="G171" s="208"/>
      <c r="H171" s="211">
        <v>-11.544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147</v>
      </c>
      <c r="AU171" s="217" t="s">
        <v>92</v>
      </c>
      <c r="AV171" s="13" t="s">
        <v>92</v>
      </c>
      <c r="AW171" s="13" t="s">
        <v>39</v>
      </c>
      <c r="AX171" s="13" t="s">
        <v>82</v>
      </c>
      <c r="AY171" s="217" t="s">
        <v>127</v>
      </c>
    </row>
    <row r="172" spans="1:65" s="14" customFormat="1" ht="11.25">
      <c r="B172" s="218"/>
      <c r="C172" s="219"/>
      <c r="D172" s="202" t="s">
        <v>147</v>
      </c>
      <c r="E172" s="220" t="s">
        <v>1</v>
      </c>
      <c r="F172" s="221" t="s">
        <v>149</v>
      </c>
      <c r="G172" s="219"/>
      <c r="H172" s="222">
        <v>32.778999999999996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147</v>
      </c>
      <c r="AU172" s="228" t="s">
        <v>92</v>
      </c>
      <c r="AV172" s="14" t="s">
        <v>134</v>
      </c>
      <c r="AW172" s="14" t="s">
        <v>39</v>
      </c>
      <c r="AX172" s="14" t="s">
        <v>90</v>
      </c>
      <c r="AY172" s="228" t="s">
        <v>127</v>
      </c>
    </row>
    <row r="173" spans="1:65" s="2" customFormat="1" ht="24.2" customHeight="1">
      <c r="A173" s="35"/>
      <c r="B173" s="36"/>
      <c r="C173" s="243" t="s">
        <v>157</v>
      </c>
      <c r="D173" s="243" t="s">
        <v>239</v>
      </c>
      <c r="E173" s="244" t="s">
        <v>672</v>
      </c>
      <c r="F173" s="245" t="s">
        <v>673</v>
      </c>
      <c r="G173" s="246" t="s">
        <v>301</v>
      </c>
      <c r="H173" s="247">
        <v>1.819</v>
      </c>
      <c r="I173" s="248"/>
      <c r="J173" s="249">
        <f>ROUND(I173*H173,2)</f>
        <v>0</v>
      </c>
      <c r="K173" s="250"/>
      <c r="L173" s="251"/>
      <c r="M173" s="252" t="s">
        <v>1</v>
      </c>
      <c r="N173" s="253" t="s">
        <v>47</v>
      </c>
      <c r="O173" s="7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153</v>
      </c>
      <c r="AT173" s="200" t="s">
        <v>239</v>
      </c>
      <c r="AU173" s="200" t="s">
        <v>92</v>
      </c>
      <c r="AY173" s="17" t="s">
        <v>127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90</v>
      </c>
      <c r="BK173" s="201">
        <f>ROUND(I173*H173,2)</f>
        <v>0</v>
      </c>
      <c r="BL173" s="17" t="s">
        <v>134</v>
      </c>
      <c r="BM173" s="200" t="s">
        <v>230</v>
      </c>
    </row>
    <row r="174" spans="1:65" s="2" customFormat="1" ht="19.5">
      <c r="A174" s="35"/>
      <c r="B174" s="36"/>
      <c r="C174" s="37"/>
      <c r="D174" s="202" t="s">
        <v>135</v>
      </c>
      <c r="E174" s="37"/>
      <c r="F174" s="203" t="s">
        <v>673</v>
      </c>
      <c r="G174" s="37"/>
      <c r="H174" s="37"/>
      <c r="I174" s="204"/>
      <c r="J174" s="37"/>
      <c r="K174" s="37"/>
      <c r="L174" s="40"/>
      <c r="M174" s="205"/>
      <c r="N174" s="206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135</v>
      </c>
      <c r="AU174" s="17" t="s">
        <v>92</v>
      </c>
    </row>
    <row r="175" spans="1:65" s="13" customFormat="1" ht="22.5">
      <c r="B175" s="207"/>
      <c r="C175" s="208"/>
      <c r="D175" s="202" t="s">
        <v>147</v>
      </c>
      <c r="E175" s="209" t="s">
        <v>1</v>
      </c>
      <c r="F175" s="210" t="s">
        <v>674</v>
      </c>
      <c r="G175" s="208"/>
      <c r="H175" s="211">
        <v>4.266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147</v>
      </c>
      <c r="AU175" s="217" t="s">
        <v>92</v>
      </c>
      <c r="AV175" s="13" t="s">
        <v>92</v>
      </c>
      <c r="AW175" s="13" t="s">
        <v>39</v>
      </c>
      <c r="AX175" s="13" t="s">
        <v>82</v>
      </c>
      <c r="AY175" s="217" t="s">
        <v>127</v>
      </c>
    </row>
    <row r="176" spans="1:65" s="13" customFormat="1" ht="11.25">
      <c r="B176" s="207"/>
      <c r="C176" s="208"/>
      <c r="D176" s="202" t="s">
        <v>147</v>
      </c>
      <c r="E176" s="209" t="s">
        <v>1</v>
      </c>
      <c r="F176" s="210" t="s">
        <v>675</v>
      </c>
      <c r="G176" s="208"/>
      <c r="H176" s="211">
        <v>-2.4470000000000001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147</v>
      </c>
      <c r="AU176" s="217" t="s">
        <v>92</v>
      </c>
      <c r="AV176" s="13" t="s">
        <v>92</v>
      </c>
      <c r="AW176" s="13" t="s">
        <v>39</v>
      </c>
      <c r="AX176" s="13" t="s">
        <v>82</v>
      </c>
      <c r="AY176" s="217" t="s">
        <v>127</v>
      </c>
    </row>
    <row r="177" spans="1:65" s="14" customFormat="1" ht="11.25">
      <c r="B177" s="218"/>
      <c r="C177" s="219"/>
      <c r="D177" s="202" t="s">
        <v>147</v>
      </c>
      <c r="E177" s="220" t="s">
        <v>1</v>
      </c>
      <c r="F177" s="221" t="s">
        <v>149</v>
      </c>
      <c r="G177" s="219"/>
      <c r="H177" s="222">
        <v>1.819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147</v>
      </c>
      <c r="AU177" s="228" t="s">
        <v>92</v>
      </c>
      <c r="AV177" s="14" t="s">
        <v>134</v>
      </c>
      <c r="AW177" s="14" t="s">
        <v>39</v>
      </c>
      <c r="AX177" s="14" t="s">
        <v>90</v>
      </c>
      <c r="AY177" s="228" t="s">
        <v>127</v>
      </c>
    </row>
    <row r="178" spans="1:65" s="2" customFormat="1" ht="21.75" customHeight="1">
      <c r="A178" s="35"/>
      <c r="B178" s="36"/>
      <c r="C178" s="243" t="s">
        <v>233</v>
      </c>
      <c r="D178" s="243" t="s">
        <v>239</v>
      </c>
      <c r="E178" s="244" t="s">
        <v>676</v>
      </c>
      <c r="F178" s="245" t="s">
        <v>677</v>
      </c>
      <c r="G178" s="246" t="s">
        <v>324</v>
      </c>
      <c r="H178" s="247">
        <v>56</v>
      </c>
      <c r="I178" s="248"/>
      <c r="J178" s="249">
        <f>ROUND(I178*H178,2)</f>
        <v>0</v>
      </c>
      <c r="K178" s="250"/>
      <c r="L178" s="251"/>
      <c r="M178" s="252" t="s">
        <v>1</v>
      </c>
      <c r="N178" s="253" t="s">
        <v>47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153</v>
      </c>
      <c r="AT178" s="200" t="s">
        <v>239</v>
      </c>
      <c r="AU178" s="200" t="s">
        <v>92</v>
      </c>
      <c r="AY178" s="17" t="s">
        <v>127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90</v>
      </c>
      <c r="BK178" s="201">
        <f>ROUND(I178*H178,2)</f>
        <v>0</v>
      </c>
      <c r="BL178" s="17" t="s">
        <v>134</v>
      </c>
      <c r="BM178" s="200" t="s">
        <v>236</v>
      </c>
    </row>
    <row r="179" spans="1:65" s="2" customFormat="1" ht="11.25">
      <c r="A179" s="35"/>
      <c r="B179" s="36"/>
      <c r="C179" s="37"/>
      <c r="D179" s="202" t="s">
        <v>135</v>
      </c>
      <c r="E179" s="37"/>
      <c r="F179" s="203" t="s">
        <v>677</v>
      </c>
      <c r="G179" s="37"/>
      <c r="H179" s="37"/>
      <c r="I179" s="204"/>
      <c r="J179" s="37"/>
      <c r="K179" s="37"/>
      <c r="L179" s="40"/>
      <c r="M179" s="205"/>
      <c r="N179" s="206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135</v>
      </c>
      <c r="AU179" s="17" t="s">
        <v>92</v>
      </c>
    </row>
    <row r="180" spans="1:65" s="13" customFormat="1" ht="11.25">
      <c r="B180" s="207"/>
      <c r="C180" s="208"/>
      <c r="D180" s="202" t="s">
        <v>147</v>
      </c>
      <c r="E180" s="209" t="s">
        <v>1</v>
      </c>
      <c r="F180" s="210" t="s">
        <v>329</v>
      </c>
      <c r="G180" s="208"/>
      <c r="H180" s="211">
        <v>56</v>
      </c>
      <c r="I180" s="212"/>
      <c r="J180" s="208"/>
      <c r="K180" s="208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147</v>
      </c>
      <c r="AU180" s="217" t="s">
        <v>92</v>
      </c>
      <c r="AV180" s="13" t="s">
        <v>92</v>
      </c>
      <c r="AW180" s="13" t="s">
        <v>39</v>
      </c>
      <c r="AX180" s="13" t="s">
        <v>82</v>
      </c>
      <c r="AY180" s="217" t="s">
        <v>127</v>
      </c>
    </row>
    <row r="181" spans="1:65" s="14" customFormat="1" ht="11.25">
      <c r="B181" s="218"/>
      <c r="C181" s="219"/>
      <c r="D181" s="202" t="s">
        <v>147</v>
      </c>
      <c r="E181" s="220" t="s">
        <v>1</v>
      </c>
      <c r="F181" s="221" t="s">
        <v>149</v>
      </c>
      <c r="G181" s="219"/>
      <c r="H181" s="222">
        <v>56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147</v>
      </c>
      <c r="AU181" s="228" t="s">
        <v>92</v>
      </c>
      <c r="AV181" s="14" t="s">
        <v>134</v>
      </c>
      <c r="AW181" s="14" t="s">
        <v>39</v>
      </c>
      <c r="AX181" s="14" t="s">
        <v>90</v>
      </c>
      <c r="AY181" s="228" t="s">
        <v>127</v>
      </c>
    </row>
    <row r="182" spans="1:65" s="2" customFormat="1" ht="24.2" customHeight="1">
      <c r="A182" s="35"/>
      <c r="B182" s="36"/>
      <c r="C182" s="188" t="s">
        <v>204</v>
      </c>
      <c r="D182" s="188" t="s">
        <v>130</v>
      </c>
      <c r="E182" s="189" t="s">
        <v>678</v>
      </c>
      <c r="F182" s="190" t="s">
        <v>679</v>
      </c>
      <c r="G182" s="191" t="s">
        <v>198</v>
      </c>
      <c r="H182" s="192">
        <v>32.829000000000001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47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134</v>
      </c>
      <c r="AT182" s="200" t="s">
        <v>130</v>
      </c>
      <c r="AU182" s="200" t="s">
        <v>92</v>
      </c>
      <c r="AY182" s="17" t="s">
        <v>127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90</v>
      </c>
      <c r="BK182" s="201">
        <f>ROUND(I182*H182,2)</f>
        <v>0</v>
      </c>
      <c r="BL182" s="17" t="s">
        <v>134</v>
      </c>
      <c r="BM182" s="200" t="s">
        <v>242</v>
      </c>
    </row>
    <row r="183" spans="1:65" s="2" customFormat="1" ht="19.5">
      <c r="A183" s="35"/>
      <c r="B183" s="36"/>
      <c r="C183" s="37"/>
      <c r="D183" s="202" t="s">
        <v>135</v>
      </c>
      <c r="E183" s="37"/>
      <c r="F183" s="203" t="s">
        <v>679</v>
      </c>
      <c r="G183" s="37"/>
      <c r="H183" s="37"/>
      <c r="I183" s="204"/>
      <c r="J183" s="37"/>
      <c r="K183" s="37"/>
      <c r="L183" s="40"/>
      <c r="M183" s="205"/>
      <c r="N183" s="206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7" t="s">
        <v>135</v>
      </c>
      <c r="AU183" s="17" t="s">
        <v>92</v>
      </c>
    </row>
    <row r="184" spans="1:65" s="13" customFormat="1" ht="11.25">
      <c r="B184" s="207"/>
      <c r="C184" s="208"/>
      <c r="D184" s="202" t="s">
        <v>147</v>
      </c>
      <c r="E184" s="209" t="s">
        <v>1</v>
      </c>
      <c r="F184" s="210" t="s">
        <v>680</v>
      </c>
      <c r="G184" s="208"/>
      <c r="H184" s="211">
        <v>15.236000000000001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147</v>
      </c>
      <c r="AU184" s="217" t="s">
        <v>92</v>
      </c>
      <c r="AV184" s="13" t="s">
        <v>92</v>
      </c>
      <c r="AW184" s="13" t="s">
        <v>39</v>
      </c>
      <c r="AX184" s="13" t="s">
        <v>82</v>
      </c>
      <c r="AY184" s="217" t="s">
        <v>127</v>
      </c>
    </row>
    <row r="185" spans="1:65" s="13" customFormat="1" ht="11.25">
      <c r="B185" s="207"/>
      <c r="C185" s="208"/>
      <c r="D185" s="202" t="s">
        <v>147</v>
      </c>
      <c r="E185" s="209" t="s">
        <v>1</v>
      </c>
      <c r="F185" s="210" t="s">
        <v>681</v>
      </c>
      <c r="G185" s="208"/>
      <c r="H185" s="211">
        <v>17.593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147</v>
      </c>
      <c r="AU185" s="217" t="s">
        <v>92</v>
      </c>
      <c r="AV185" s="13" t="s">
        <v>92</v>
      </c>
      <c r="AW185" s="13" t="s">
        <v>39</v>
      </c>
      <c r="AX185" s="13" t="s">
        <v>82</v>
      </c>
      <c r="AY185" s="217" t="s">
        <v>127</v>
      </c>
    </row>
    <row r="186" spans="1:65" s="14" customFormat="1" ht="11.25">
      <c r="B186" s="218"/>
      <c r="C186" s="219"/>
      <c r="D186" s="202" t="s">
        <v>147</v>
      </c>
      <c r="E186" s="220" t="s">
        <v>1</v>
      </c>
      <c r="F186" s="221" t="s">
        <v>149</v>
      </c>
      <c r="G186" s="219"/>
      <c r="H186" s="222">
        <v>32.829000000000001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147</v>
      </c>
      <c r="AU186" s="228" t="s">
        <v>92</v>
      </c>
      <c r="AV186" s="14" t="s">
        <v>134</v>
      </c>
      <c r="AW186" s="14" t="s">
        <v>39</v>
      </c>
      <c r="AX186" s="14" t="s">
        <v>90</v>
      </c>
      <c r="AY186" s="228" t="s">
        <v>127</v>
      </c>
    </row>
    <row r="187" spans="1:65" s="2" customFormat="1" ht="24.2" customHeight="1">
      <c r="A187" s="35"/>
      <c r="B187" s="36"/>
      <c r="C187" s="188" t="s">
        <v>244</v>
      </c>
      <c r="D187" s="188" t="s">
        <v>130</v>
      </c>
      <c r="E187" s="189" t="s">
        <v>682</v>
      </c>
      <c r="F187" s="190" t="s">
        <v>683</v>
      </c>
      <c r="G187" s="191" t="s">
        <v>324</v>
      </c>
      <c r="H187" s="192">
        <v>94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47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134</v>
      </c>
      <c r="AT187" s="200" t="s">
        <v>130</v>
      </c>
      <c r="AU187" s="200" t="s">
        <v>92</v>
      </c>
      <c r="AY187" s="17" t="s">
        <v>127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90</v>
      </c>
      <c r="BK187" s="201">
        <f>ROUND(I187*H187,2)</f>
        <v>0</v>
      </c>
      <c r="BL187" s="17" t="s">
        <v>134</v>
      </c>
      <c r="BM187" s="200" t="s">
        <v>247</v>
      </c>
    </row>
    <row r="188" spans="1:65" s="2" customFormat="1" ht="19.5">
      <c r="A188" s="35"/>
      <c r="B188" s="36"/>
      <c r="C188" s="37"/>
      <c r="D188" s="202" t="s">
        <v>135</v>
      </c>
      <c r="E188" s="37"/>
      <c r="F188" s="203" t="s">
        <v>684</v>
      </c>
      <c r="G188" s="37"/>
      <c r="H188" s="37"/>
      <c r="I188" s="204"/>
      <c r="J188" s="37"/>
      <c r="K188" s="37"/>
      <c r="L188" s="40"/>
      <c r="M188" s="205"/>
      <c r="N188" s="206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135</v>
      </c>
      <c r="AU188" s="17" t="s">
        <v>92</v>
      </c>
    </row>
    <row r="189" spans="1:65" s="13" customFormat="1" ht="22.5">
      <c r="B189" s="207"/>
      <c r="C189" s="208"/>
      <c r="D189" s="202" t="s">
        <v>147</v>
      </c>
      <c r="E189" s="209" t="s">
        <v>1</v>
      </c>
      <c r="F189" s="210" t="s">
        <v>685</v>
      </c>
      <c r="G189" s="208"/>
      <c r="H189" s="211">
        <v>94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147</v>
      </c>
      <c r="AU189" s="217" t="s">
        <v>92</v>
      </c>
      <c r="AV189" s="13" t="s">
        <v>92</v>
      </c>
      <c r="AW189" s="13" t="s">
        <v>39</v>
      </c>
      <c r="AX189" s="13" t="s">
        <v>82</v>
      </c>
      <c r="AY189" s="217" t="s">
        <v>127</v>
      </c>
    </row>
    <row r="190" spans="1:65" s="14" customFormat="1" ht="11.25">
      <c r="B190" s="218"/>
      <c r="C190" s="219"/>
      <c r="D190" s="202" t="s">
        <v>147</v>
      </c>
      <c r="E190" s="220" t="s">
        <v>1</v>
      </c>
      <c r="F190" s="221" t="s">
        <v>149</v>
      </c>
      <c r="G190" s="219"/>
      <c r="H190" s="222">
        <v>94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147</v>
      </c>
      <c r="AU190" s="228" t="s">
        <v>92</v>
      </c>
      <c r="AV190" s="14" t="s">
        <v>134</v>
      </c>
      <c r="AW190" s="14" t="s">
        <v>39</v>
      </c>
      <c r="AX190" s="14" t="s">
        <v>90</v>
      </c>
      <c r="AY190" s="228" t="s">
        <v>127</v>
      </c>
    </row>
    <row r="191" spans="1:65" s="2" customFormat="1" ht="16.5" customHeight="1">
      <c r="A191" s="35"/>
      <c r="B191" s="36"/>
      <c r="C191" s="188" t="s">
        <v>212</v>
      </c>
      <c r="D191" s="188" t="s">
        <v>130</v>
      </c>
      <c r="E191" s="189" t="s">
        <v>686</v>
      </c>
      <c r="F191" s="190" t="s">
        <v>687</v>
      </c>
      <c r="G191" s="191" t="s">
        <v>324</v>
      </c>
      <c r="H191" s="192">
        <v>94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47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134</v>
      </c>
      <c r="AT191" s="200" t="s">
        <v>130</v>
      </c>
      <c r="AU191" s="200" t="s">
        <v>92</v>
      </c>
      <c r="AY191" s="17" t="s">
        <v>127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7" t="s">
        <v>90</v>
      </c>
      <c r="BK191" s="201">
        <f>ROUND(I191*H191,2)</f>
        <v>0</v>
      </c>
      <c r="BL191" s="17" t="s">
        <v>134</v>
      </c>
      <c r="BM191" s="200" t="s">
        <v>253</v>
      </c>
    </row>
    <row r="192" spans="1:65" s="2" customFormat="1" ht="19.5">
      <c r="A192" s="35"/>
      <c r="B192" s="36"/>
      <c r="C192" s="37"/>
      <c r="D192" s="202" t="s">
        <v>135</v>
      </c>
      <c r="E192" s="37"/>
      <c r="F192" s="203" t="s">
        <v>688</v>
      </c>
      <c r="G192" s="37"/>
      <c r="H192" s="37"/>
      <c r="I192" s="204"/>
      <c r="J192" s="37"/>
      <c r="K192" s="37"/>
      <c r="L192" s="40"/>
      <c r="M192" s="205"/>
      <c r="N192" s="206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7" t="s">
        <v>135</v>
      </c>
      <c r="AU192" s="17" t="s">
        <v>92</v>
      </c>
    </row>
    <row r="193" spans="1:65" s="2" customFormat="1" ht="24.2" customHeight="1">
      <c r="A193" s="35"/>
      <c r="B193" s="36"/>
      <c r="C193" s="188" t="s">
        <v>8</v>
      </c>
      <c r="D193" s="188" t="s">
        <v>130</v>
      </c>
      <c r="E193" s="189" t="s">
        <v>689</v>
      </c>
      <c r="F193" s="190" t="s">
        <v>690</v>
      </c>
      <c r="G193" s="191" t="s">
        <v>324</v>
      </c>
      <c r="H193" s="192">
        <v>47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47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134</v>
      </c>
      <c r="AT193" s="200" t="s">
        <v>130</v>
      </c>
      <c r="AU193" s="200" t="s">
        <v>92</v>
      </c>
      <c r="AY193" s="17" t="s">
        <v>127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7" t="s">
        <v>90</v>
      </c>
      <c r="BK193" s="201">
        <f>ROUND(I193*H193,2)</f>
        <v>0</v>
      </c>
      <c r="BL193" s="17" t="s">
        <v>134</v>
      </c>
      <c r="BM193" s="200" t="s">
        <v>257</v>
      </c>
    </row>
    <row r="194" spans="1:65" s="2" customFormat="1" ht="19.5">
      <c r="A194" s="35"/>
      <c r="B194" s="36"/>
      <c r="C194" s="37"/>
      <c r="D194" s="202" t="s">
        <v>135</v>
      </c>
      <c r="E194" s="37"/>
      <c r="F194" s="203" t="s">
        <v>691</v>
      </c>
      <c r="G194" s="37"/>
      <c r="H194" s="37"/>
      <c r="I194" s="204"/>
      <c r="J194" s="37"/>
      <c r="K194" s="37"/>
      <c r="L194" s="40"/>
      <c r="M194" s="205"/>
      <c r="N194" s="206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135</v>
      </c>
      <c r="AU194" s="17" t="s">
        <v>92</v>
      </c>
    </row>
    <row r="195" spans="1:65" s="2" customFormat="1" ht="21.75" customHeight="1">
      <c r="A195" s="35"/>
      <c r="B195" s="36"/>
      <c r="C195" s="188" t="s">
        <v>219</v>
      </c>
      <c r="D195" s="188" t="s">
        <v>130</v>
      </c>
      <c r="E195" s="189" t="s">
        <v>692</v>
      </c>
      <c r="F195" s="190" t="s">
        <v>693</v>
      </c>
      <c r="G195" s="191" t="s">
        <v>324</v>
      </c>
      <c r="H195" s="192">
        <v>32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47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134</v>
      </c>
      <c r="AT195" s="200" t="s">
        <v>130</v>
      </c>
      <c r="AU195" s="200" t="s">
        <v>92</v>
      </c>
      <c r="AY195" s="17" t="s">
        <v>127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90</v>
      </c>
      <c r="BK195" s="201">
        <f>ROUND(I195*H195,2)</f>
        <v>0</v>
      </c>
      <c r="BL195" s="17" t="s">
        <v>134</v>
      </c>
      <c r="BM195" s="200" t="s">
        <v>264</v>
      </c>
    </row>
    <row r="196" spans="1:65" s="2" customFormat="1" ht="11.25">
      <c r="A196" s="35"/>
      <c r="B196" s="36"/>
      <c r="C196" s="37"/>
      <c r="D196" s="202" t="s">
        <v>135</v>
      </c>
      <c r="E196" s="37"/>
      <c r="F196" s="203" t="s">
        <v>693</v>
      </c>
      <c r="G196" s="37"/>
      <c r="H196" s="37"/>
      <c r="I196" s="204"/>
      <c r="J196" s="37"/>
      <c r="K196" s="37"/>
      <c r="L196" s="40"/>
      <c r="M196" s="205"/>
      <c r="N196" s="206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135</v>
      </c>
      <c r="AU196" s="17" t="s">
        <v>92</v>
      </c>
    </row>
    <row r="197" spans="1:65" s="13" customFormat="1" ht="11.25">
      <c r="B197" s="207"/>
      <c r="C197" s="208"/>
      <c r="D197" s="202" t="s">
        <v>147</v>
      </c>
      <c r="E197" s="209" t="s">
        <v>1</v>
      </c>
      <c r="F197" s="210" t="s">
        <v>694</v>
      </c>
      <c r="G197" s="208"/>
      <c r="H197" s="211">
        <v>8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147</v>
      </c>
      <c r="AU197" s="217" t="s">
        <v>92</v>
      </c>
      <c r="AV197" s="13" t="s">
        <v>92</v>
      </c>
      <c r="AW197" s="13" t="s">
        <v>39</v>
      </c>
      <c r="AX197" s="13" t="s">
        <v>82</v>
      </c>
      <c r="AY197" s="217" t="s">
        <v>127</v>
      </c>
    </row>
    <row r="198" spans="1:65" s="13" customFormat="1" ht="11.25">
      <c r="B198" s="207"/>
      <c r="C198" s="208"/>
      <c r="D198" s="202" t="s">
        <v>147</v>
      </c>
      <c r="E198" s="209" t="s">
        <v>1</v>
      </c>
      <c r="F198" s="210" t="s">
        <v>695</v>
      </c>
      <c r="G198" s="208"/>
      <c r="H198" s="211">
        <v>16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147</v>
      </c>
      <c r="AU198" s="217" t="s">
        <v>92</v>
      </c>
      <c r="AV198" s="13" t="s">
        <v>92</v>
      </c>
      <c r="AW198" s="13" t="s">
        <v>39</v>
      </c>
      <c r="AX198" s="13" t="s">
        <v>82</v>
      </c>
      <c r="AY198" s="217" t="s">
        <v>127</v>
      </c>
    </row>
    <row r="199" spans="1:65" s="13" customFormat="1" ht="11.25">
      <c r="B199" s="207"/>
      <c r="C199" s="208"/>
      <c r="D199" s="202" t="s">
        <v>147</v>
      </c>
      <c r="E199" s="209" t="s">
        <v>1</v>
      </c>
      <c r="F199" s="210" t="s">
        <v>696</v>
      </c>
      <c r="G199" s="208"/>
      <c r="H199" s="211">
        <v>8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147</v>
      </c>
      <c r="AU199" s="217" t="s">
        <v>92</v>
      </c>
      <c r="AV199" s="13" t="s">
        <v>92</v>
      </c>
      <c r="AW199" s="13" t="s">
        <v>39</v>
      </c>
      <c r="AX199" s="13" t="s">
        <v>82</v>
      </c>
      <c r="AY199" s="217" t="s">
        <v>127</v>
      </c>
    </row>
    <row r="200" spans="1:65" s="14" customFormat="1" ht="11.25">
      <c r="B200" s="218"/>
      <c r="C200" s="219"/>
      <c r="D200" s="202" t="s">
        <v>147</v>
      </c>
      <c r="E200" s="220" t="s">
        <v>1</v>
      </c>
      <c r="F200" s="221" t="s">
        <v>149</v>
      </c>
      <c r="G200" s="219"/>
      <c r="H200" s="222">
        <v>32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147</v>
      </c>
      <c r="AU200" s="228" t="s">
        <v>92</v>
      </c>
      <c r="AV200" s="14" t="s">
        <v>134</v>
      </c>
      <c r="AW200" s="14" t="s">
        <v>39</v>
      </c>
      <c r="AX200" s="14" t="s">
        <v>90</v>
      </c>
      <c r="AY200" s="228" t="s">
        <v>127</v>
      </c>
    </row>
    <row r="201" spans="1:65" s="2" customFormat="1" ht="16.5" customHeight="1">
      <c r="A201" s="35"/>
      <c r="B201" s="36"/>
      <c r="C201" s="188" t="s">
        <v>266</v>
      </c>
      <c r="D201" s="188" t="s">
        <v>130</v>
      </c>
      <c r="E201" s="189" t="s">
        <v>697</v>
      </c>
      <c r="F201" s="190" t="s">
        <v>698</v>
      </c>
      <c r="G201" s="191" t="s">
        <v>324</v>
      </c>
      <c r="H201" s="192">
        <v>8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47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134</v>
      </c>
      <c r="AT201" s="200" t="s">
        <v>130</v>
      </c>
      <c r="AU201" s="200" t="s">
        <v>92</v>
      </c>
      <c r="AY201" s="17" t="s">
        <v>127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90</v>
      </c>
      <c r="BK201" s="201">
        <f>ROUND(I201*H201,2)</f>
        <v>0</v>
      </c>
      <c r="BL201" s="17" t="s">
        <v>134</v>
      </c>
      <c r="BM201" s="200" t="s">
        <v>269</v>
      </c>
    </row>
    <row r="202" spans="1:65" s="2" customFormat="1" ht="11.25">
      <c r="A202" s="35"/>
      <c r="B202" s="36"/>
      <c r="C202" s="37"/>
      <c r="D202" s="202" t="s">
        <v>135</v>
      </c>
      <c r="E202" s="37"/>
      <c r="F202" s="203" t="s">
        <v>699</v>
      </c>
      <c r="G202" s="37"/>
      <c r="H202" s="37"/>
      <c r="I202" s="204"/>
      <c r="J202" s="37"/>
      <c r="K202" s="37"/>
      <c r="L202" s="40"/>
      <c r="M202" s="205"/>
      <c r="N202" s="206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135</v>
      </c>
      <c r="AU202" s="17" t="s">
        <v>92</v>
      </c>
    </row>
    <row r="203" spans="1:65" s="13" customFormat="1" ht="11.25">
      <c r="B203" s="207"/>
      <c r="C203" s="208"/>
      <c r="D203" s="202" t="s">
        <v>147</v>
      </c>
      <c r="E203" s="209" t="s">
        <v>1</v>
      </c>
      <c r="F203" s="210" t="s">
        <v>700</v>
      </c>
      <c r="G203" s="208"/>
      <c r="H203" s="211">
        <v>8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147</v>
      </c>
      <c r="AU203" s="217" t="s">
        <v>92</v>
      </c>
      <c r="AV203" s="13" t="s">
        <v>92</v>
      </c>
      <c r="AW203" s="13" t="s">
        <v>39</v>
      </c>
      <c r="AX203" s="13" t="s">
        <v>82</v>
      </c>
      <c r="AY203" s="217" t="s">
        <v>127</v>
      </c>
    </row>
    <row r="204" spans="1:65" s="14" customFormat="1" ht="11.25">
      <c r="B204" s="218"/>
      <c r="C204" s="219"/>
      <c r="D204" s="202" t="s">
        <v>147</v>
      </c>
      <c r="E204" s="220" t="s">
        <v>1</v>
      </c>
      <c r="F204" s="221" t="s">
        <v>149</v>
      </c>
      <c r="G204" s="219"/>
      <c r="H204" s="222">
        <v>8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147</v>
      </c>
      <c r="AU204" s="228" t="s">
        <v>92</v>
      </c>
      <c r="AV204" s="14" t="s">
        <v>134</v>
      </c>
      <c r="AW204" s="14" t="s">
        <v>39</v>
      </c>
      <c r="AX204" s="14" t="s">
        <v>90</v>
      </c>
      <c r="AY204" s="228" t="s">
        <v>127</v>
      </c>
    </row>
    <row r="205" spans="1:65" s="2" customFormat="1" ht="16.5" customHeight="1">
      <c r="A205" s="35"/>
      <c r="B205" s="36"/>
      <c r="C205" s="188" t="s">
        <v>225</v>
      </c>
      <c r="D205" s="188" t="s">
        <v>130</v>
      </c>
      <c r="E205" s="189" t="s">
        <v>701</v>
      </c>
      <c r="F205" s="190" t="s">
        <v>702</v>
      </c>
      <c r="G205" s="191" t="s">
        <v>324</v>
      </c>
      <c r="H205" s="192">
        <v>8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47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134</v>
      </c>
      <c r="AT205" s="200" t="s">
        <v>130</v>
      </c>
      <c r="AU205" s="200" t="s">
        <v>92</v>
      </c>
      <c r="AY205" s="17" t="s">
        <v>127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90</v>
      </c>
      <c r="BK205" s="201">
        <f>ROUND(I205*H205,2)</f>
        <v>0</v>
      </c>
      <c r="BL205" s="17" t="s">
        <v>134</v>
      </c>
      <c r="BM205" s="200" t="s">
        <v>273</v>
      </c>
    </row>
    <row r="206" spans="1:65" s="2" customFormat="1" ht="11.25">
      <c r="A206" s="35"/>
      <c r="B206" s="36"/>
      <c r="C206" s="37"/>
      <c r="D206" s="202" t="s">
        <v>135</v>
      </c>
      <c r="E206" s="37"/>
      <c r="F206" s="203" t="s">
        <v>703</v>
      </c>
      <c r="G206" s="37"/>
      <c r="H206" s="37"/>
      <c r="I206" s="204"/>
      <c r="J206" s="37"/>
      <c r="K206" s="37"/>
      <c r="L206" s="40"/>
      <c r="M206" s="205"/>
      <c r="N206" s="206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7" t="s">
        <v>135</v>
      </c>
      <c r="AU206" s="17" t="s">
        <v>92</v>
      </c>
    </row>
    <row r="207" spans="1:65" s="13" customFormat="1" ht="11.25">
      <c r="B207" s="207"/>
      <c r="C207" s="208"/>
      <c r="D207" s="202" t="s">
        <v>147</v>
      </c>
      <c r="E207" s="209" t="s">
        <v>1</v>
      </c>
      <c r="F207" s="210" t="s">
        <v>704</v>
      </c>
      <c r="G207" s="208"/>
      <c r="H207" s="211">
        <v>8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147</v>
      </c>
      <c r="AU207" s="217" t="s">
        <v>92</v>
      </c>
      <c r="AV207" s="13" t="s">
        <v>92</v>
      </c>
      <c r="AW207" s="13" t="s">
        <v>39</v>
      </c>
      <c r="AX207" s="13" t="s">
        <v>82</v>
      </c>
      <c r="AY207" s="217" t="s">
        <v>127</v>
      </c>
    </row>
    <row r="208" spans="1:65" s="14" customFormat="1" ht="11.25">
      <c r="B208" s="218"/>
      <c r="C208" s="219"/>
      <c r="D208" s="202" t="s">
        <v>147</v>
      </c>
      <c r="E208" s="220" t="s">
        <v>1</v>
      </c>
      <c r="F208" s="221" t="s">
        <v>149</v>
      </c>
      <c r="G208" s="219"/>
      <c r="H208" s="222">
        <v>8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147</v>
      </c>
      <c r="AU208" s="228" t="s">
        <v>92</v>
      </c>
      <c r="AV208" s="14" t="s">
        <v>134</v>
      </c>
      <c r="AW208" s="14" t="s">
        <v>39</v>
      </c>
      <c r="AX208" s="14" t="s">
        <v>90</v>
      </c>
      <c r="AY208" s="228" t="s">
        <v>127</v>
      </c>
    </row>
    <row r="209" spans="1:65" s="2" customFormat="1" ht="24.2" customHeight="1">
      <c r="A209" s="35"/>
      <c r="B209" s="36"/>
      <c r="C209" s="188" t="s">
        <v>276</v>
      </c>
      <c r="D209" s="188" t="s">
        <v>130</v>
      </c>
      <c r="E209" s="189" t="s">
        <v>705</v>
      </c>
      <c r="F209" s="190" t="s">
        <v>706</v>
      </c>
      <c r="G209" s="191" t="s">
        <v>324</v>
      </c>
      <c r="H209" s="192">
        <v>8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47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134</v>
      </c>
      <c r="AT209" s="200" t="s">
        <v>130</v>
      </c>
      <c r="AU209" s="200" t="s">
        <v>92</v>
      </c>
      <c r="AY209" s="17" t="s">
        <v>127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90</v>
      </c>
      <c r="BK209" s="201">
        <f>ROUND(I209*H209,2)</f>
        <v>0</v>
      </c>
      <c r="BL209" s="17" t="s">
        <v>134</v>
      </c>
      <c r="BM209" s="200" t="s">
        <v>279</v>
      </c>
    </row>
    <row r="210" spans="1:65" s="2" customFormat="1" ht="19.5">
      <c r="A210" s="35"/>
      <c r="B210" s="36"/>
      <c r="C210" s="37"/>
      <c r="D210" s="202" t="s">
        <v>135</v>
      </c>
      <c r="E210" s="37"/>
      <c r="F210" s="203" t="s">
        <v>706</v>
      </c>
      <c r="G210" s="37"/>
      <c r="H210" s="37"/>
      <c r="I210" s="204"/>
      <c r="J210" s="37"/>
      <c r="K210" s="37"/>
      <c r="L210" s="40"/>
      <c r="M210" s="205"/>
      <c r="N210" s="206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135</v>
      </c>
      <c r="AU210" s="17" t="s">
        <v>92</v>
      </c>
    </row>
    <row r="211" spans="1:65" s="2" customFormat="1" ht="21.75" customHeight="1">
      <c r="A211" s="35"/>
      <c r="B211" s="36"/>
      <c r="C211" s="243" t="s">
        <v>230</v>
      </c>
      <c r="D211" s="243" t="s">
        <v>239</v>
      </c>
      <c r="E211" s="244" t="s">
        <v>707</v>
      </c>
      <c r="F211" s="245" t="s">
        <v>708</v>
      </c>
      <c r="G211" s="246" t="s">
        <v>324</v>
      </c>
      <c r="H211" s="247">
        <v>8</v>
      </c>
      <c r="I211" s="248"/>
      <c r="J211" s="249">
        <f>ROUND(I211*H211,2)</f>
        <v>0</v>
      </c>
      <c r="K211" s="250"/>
      <c r="L211" s="251"/>
      <c r="M211" s="252" t="s">
        <v>1</v>
      </c>
      <c r="N211" s="253" t="s">
        <v>47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153</v>
      </c>
      <c r="AT211" s="200" t="s">
        <v>239</v>
      </c>
      <c r="AU211" s="200" t="s">
        <v>92</v>
      </c>
      <c r="AY211" s="17" t="s">
        <v>127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7" t="s">
        <v>90</v>
      </c>
      <c r="BK211" s="201">
        <f>ROUND(I211*H211,2)</f>
        <v>0</v>
      </c>
      <c r="BL211" s="17" t="s">
        <v>134</v>
      </c>
      <c r="BM211" s="200" t="s">
        <v>285</v>
      </c>
    </row>
    <row r="212" spans="1:65" s="2" customFormat="1" ht="11.25">
      <c r="A212" s="35"/>
      <c r="B212" s="36"/>
      <c r="C212" s="37"/>
      <c r="D212" s="202" t="s">
        <v>135</v>
      </c>
      <c r="E212" s="37"/>
      <c r="F212" s="203" t="s">
        <v>708</v>
      </c>
      <c r="G212" s="37"/>
      <c r="H212" s="37"/>
      <c r="I212" s="204"/>
      <c r="J212" s="37"/>
      <c r="K212" s="37"/>
      <c r="L212" s="40"/>
      <c r="M212" s="205"/>
      <c r="N212" s="206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7" t="s">
        <v>135</v>
      </c>
      <c r="AU212" s="17" t="s">
        <v>92</v>
      </c>
    </row>
    <row r="213" spans="1:65" s="2" customFormat="1" ht="33" customHeight="1">
      <c r="A213" s="35"/>
      <c r="B213" s="36"/>
      <c r="C213" s="188" t="s">
        <v>7</v>
      </c>
      <c r="D213" s="188" t="s">
        <v>130</v>
      </c>
      <c r="E213" s="189" t="s">
        <v>709</v>
      </c>
      <c r="F213" s="190" t="s">
        <v>710</v>
      </c>
      <c r="G213" s="191" t="s">
        <v>172</v>
      </c>
      <c r="H213" s="192">
        <v>26.484999999999999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47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134</v>
      </c>
      <c r="AT213" s="200" t="s">
        <v>130</v>
      </c>
      <c r="AU213" s="200" t="s">
        <v>92</v>
      </c>
      <c r="AY213" s="17" t="s">
        <v>127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" t="s">
        <v>90</v>
      </c>
      <c r="BK213" s="201">
        <f>ROUND(I213*H213,2)</f>
        <v>0</v>
      </c>
      <c r="BL213" s="17" t="s">
        <v>134</v>
      </c>
      <c r="BM213" s="200" t="s">
        <v>290</v>
      </c>
    </row>
    <row r="214" spans="1:65" s="2" customFormat="1" ht="29.25">
      <c r="A214" s="35"/>
      <c r="B214" s="36"/>
      <c r="C214" s="37"/>
      <c r="D214" s="202" t="s">
        <v>135</v>
      </c>
      <c r="E214" s="37"/>
      <c r="F214" s="203" t="s">
        <v>711</v>
      </c>
      <c r="G214" s="37"/>
      <c r="H214" s="37"/>
      <c r="I214" s="204"/>
      <c r="J214" s="37"/>
      <c r="K214" s="37"/>
      <c r="L214" s="40"/>
      <c r="M214" s="205"/>
      <c r="N214" s="206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135</v>
      </c>
      <c r="AU214" s="17" t="s">
        <v>92</v>
      </c>
    </row>
    <row r="215" spans="1:65" s="13" customFormat="1" ht="11.25">
      <c r="B215" s="207"/>
      <c r="C215" s="208"/>
      <c r="D215" s="202" t="s">
        <v>147</v>
      </c>
      <c r="E215" s="209" t="s">
        <v>1</v>
      </c>
      <c r="F215" s="210" t="s">
        <v>712</v>
      </c>
      <c r="G215" s="208"/>
      <c r="H215" s="211">
        <v>14.802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147</v>
      </c>
      <c r="AU215" s="217" t="s">
        <v>92</v>
      </c>
      <c r="AV215" s="13" t="s">
        <v>92</v>
      </c>
      <c r="AW215" s="13" t="s">
        <v>39</v>
      </c>
      <c r="AX215" s="13" t="s">
        <v>82</v>
      </c>
      <c r="AY215" s="217" t="s">
        <v>127</v>
      </c>
    </row>
    <row r="216" spans="1:65" s="13" customFormat="1" ht="11.25">
      <c r="B216" s="207"/>
      <c r="C216" s="208"/>
      <c r="D216" s="202" t="s">
        <v>147</v>
      </c>
      <c r="E216" s="209" t="s">
        <v>1</v>
      </c>
      <c r="F216" s="210" t="s">
        <v>713</v>
      </c>
      <c r="G216" s="208"/>
      <c r="H216" s="211">
        <v>11.683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147</v>
      </c>
      <c r="AU216" s="217" t="s">
        <v>92</v>
      </c>
      <c r="AV216" s="13" t="s">
        <v>92</v>
      </c>
      <c r="AW216" s="13" t="s">
        <v>39</v>
      </c>
      <c r="AX216" s="13" t="s">
        <v>82</v>
      </c>
      <c r="AY216" s="217" t="s">
        <v>127</v>
      </c>
    </row>
    <row r="217" spans="1:65" s="14" customFormat="1" ht="11.25">
      <c r="B217" s="218"/>
      <c r="C217" s="219"/>
      <c r="D217" s="202" t="s">
        <v>147</v>
      </c>
      <c r="E217" s="220" t="s">
        <v>1</v>
      </c>
      <c r="F217" s="221" t="s">
        <v>149</v>
      </c>
      <c r="G217" s="219"/>
      <c r="H217" s="222">
        <v>26.484999999999999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147</v>
      </c>
      <c r="AU217" s="228" t="s">
        <v>92</v>
      </c>
      <c r="AV217" s="14" t="s">
        <v>134</v>
      </c>
      <c r="AW217" s="14" t="s">
        <v>39</v>
      </c>
      <c r="AX217" s="14" t="s">
        <v>90</v>
      </c>
      <c r="AY217" s="228" t="s">
        <v>127</v>
      </c>
    </row>
    <row r="218" spans="1:65" s="2" customFormat="1" ht="33" customHeight="1">
      <c r="A218" s="35"/>
      <c r="B218" s="36"/>
      <c r="C218" s="188" t="s">
        <v>236</v>
      </c>
      <c r="D218" s="188" t="s">
        <v>130</v>
      </c>
      <c r="E218" s="189" t="s">
        <v>714</v>
      </c>
      <c r="F218" s="190" t="s">
        <v>715</v>
      </c>
      <c r="G218" s="191" t="s">
        <v>172</v>
      </c>
      <c r="H218" s="192">
        <v>26.484999999999999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47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134</v>
      </c>
      <c r="AT218" s="200" t="s">
        <v>130</v>
      </c>
      <c r="AU218" s="200" t="s">
        <v>92</v>
      </c>
      <c r="AY218" s="17" t="s">
        <v>127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7" t="s">
        <v>90</v>
      </c>
      <c r="BK218" s="201">
        <f>ROUND(I218*H218,2)</f>
        <v>0</v>
      </c>
      <c r="BL218" s="17" t="s">
        <v>134</v>
      </c>
      <c r="BM218" s="200" t="s">
        <v>294</v>
      </c>
    </row>
    <row r="219" spans="1:65" s="2" customFormat="1" ht="29.25">
      <c r="A219" s="35"/>
      <c r="B219" s="36"/>
      <c r="C219" s="37"/>
      <c r="D219" s="202" t="s">
        <v>135</v>
      </c>
      <c r="E219" s="37"/>
      <c r="F219" s="203" t="s">
        <v>716</v>
      </c>
      <c r="G219" s="37"/>
      <c r="H219" s="37"/>
      <c r="I219" s="204"/>
      <c r="J219" s="37"/>
      <c r="K219" s="37"/>
      <c r="L219" s="40"/>
      <c r="M219" s="205"/>
      <c r="N219" s="206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7" t="s">
        <v>135</v>
      </c>
      <c r="AU219" s="17" t="s">
        <v>92</v>
      </c>
    </row>
    <row r="220" spans="1:65" s="13" customFormat="1" ht="11.25">
      <c r="B220" s="207"/>
      <c r="C220" s="208"/>
      <c r="D220" s="202" t="s">
        <v>147</v>
      </c>
      <c r="E220" s="209" t="s">
        <v>1</v>
      </c>
      <c r="F220" s="210" t="s">
        <v>717</v>
      </c>
      <c r="G220" s="208"/>
      <c r="H220" s="211">
        <v>26.484999999999999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147</v>
      </c>
      <c r="AU220" s="217" t="s">
        <v>92</v>
      </c>
      <c r="AV220" s="13" t="s">
        <v>92</v>
      </c>
      <c r="AW220" s="13" t="s">
        <v>39</v>
      </c>
      <c r="AX220" s="13" t="s">
        <v>82</v>
      </c>
      <c r="AY220" s="217" t="s">
        <v>127</v>
      </c>
    </row>
    <row r="221" spans="1:65" s="14" customFormat="1" ht="11.25">
      <c r="B221" s="218"/>
      <c r="C221" s="219"/>
      <c r="D221" s="202" t="s">
        <v>147</v>
      </c>
      <c r="E221" s="220" t="s">
        <v>1</v>
      </c>
      <c r="F221" s="221" t="s">
        <v>149</v>
      </c>
      <c r="G221" s="219"/>
      <c r="H221" s="222">
        <v>26.484999999999999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147</v>
      </c>
      <c r="AU221" s="228" t="s">
        <v>92</v>
      </c>
      <c r="AV221" s="14" t="s">
        <v>134</v>
      </c>
      <c r="AW221" s="14" t="s">
        <v>39</v>
      </c>
      <c r="AX221" s="14" t="s">
        <v>90</v>
      </c>
      <c r="AY221" s="228" t="s">
        <v>127</v>
      </c>
    </row>
    <row r="222" spans="1:65" s="2" customFormat="1" ht="24.2" customHeight="1">
      <c r="A222" s="35"/>
      <c r="B222" s="36"/>
      <c r="C222" s="188" t="s">
        <v>298</v>
      </c>
      <c r="D222" s="188" t="s">
        <v>130</v>
      </c>
      <c r="E222" s="189" t="s">
        <v>445</v>
      </c>
      <c r="F222" s="190" t="s">
        <v>446</v>
      </c>
      <c r="G222" s="191" t="s">
        <v>172</v>
      </c>
      <c r="H222" s="192">
        <v>26.484999999999999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47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134</v>
      </c>
      <c r="AT222" s="200" t="s">
        <v>130</v>
      </c>
      <c r="AU222" s="200" t="s">
        <v>92</v>
      </c>
      <c r="AY222" s="17" t="s">
        <v>127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7" t="s">
        <v>90</v>
      </c>
      <c r="BK222" s="201">
        <f>ROUND(I222*H222,2)</f>
        <v>0</v>
      </c>
      <c r="BL222" s="17" t="s">
        <v>134</v>
      </c>
      <c r="BM222" s="200" t="s">
        <v>302</v>
      </c>
    </row>
    <row r="223" spans="1:65" s="2" customFormat="1" ht="11.25">
      <c r="A223" s="35"/>
      <c r="B223" s="36"/>
      <c r="C223" s="37"/>
      <c r="D223" s="202" t="s">
        <v>135</v>
      </c>
      <c r="E223" s="37"/>
      <c r="F223" s="203" t="s">
        <v>448</v>
      </c>
      <c r="G223" s="37"/>
      <c r="H223" s="37"/>
      <c r="I223" s="204"/>
      <c r="J223" s="37"/>
      <c r="K223" s="37"/>
      <c r="L223" s="40"/>
      <c r="M223" s="205"/>
      <c r="N223" s="206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7" t="s">
        <v>135</v>
      </c>
      <c r="AU223" s="17" t="s">
        <v>92</v>
      </c>
    </row>
    <row r="224" spans="1:65" s="13" customFormat="1" ht="11.25">
      <c r="B224" s="207"/>
      <c r="C224" s="208"/>
      <c r="D224" s="202" t="s">
        <v>147</v>
      </c>
      <c r="E224" s="209" t="s">
        <v>1</v>
      </c>
      <c r="F224" s="210" t="s">
        <v>717</v>
      </c>
      <c r="G224" s="208"/>
      <c r="H224" s="211">
        <v>26.484999999999999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147</v>
      </c>
      <c r="AU224" s="217" t="s">
        <v>92</v>
      </c>
      <c r="AV224" s="13" t="s">
        <v>92</v>
      </c>
      <c r="AW224" s="13" t="s">
        <v>39</v>
      </c>
      <c r="AX224" s="13" t="s">
        <v>82</v>
      </c>
      <c r="AY224" s="217" t="s">
        <v>127</v>
      </c>
    </row>
    <row r="225" spans="1:65" s="14" customFormat="1" ht="11.25">
      <c r="B225" s="218"/>
      <c r="C225" s="219"/>
      <c r="D225" s="202" t="s">
        <v>147</v>
      </c>
      <c r="E225" s="220" t="s">
        <v>1</v>
      </c>
      <c r="F225" s="221" t="s">
        <v>149</v>
      </c>
      <c r="G225" s="219"/>
      <c r="H225" s="222">
        <v>26.484999999999999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147</v>
      </c>
      <c r="AU225" s="228" t="s">
        <v>92</v>
      </c>
      <c r="AV225" s="14" t="s">
        <v>134</v>
      </c>
      <c r="AW225" s="14" t="s">
        <v>39</v>
      </c>
      <c r="AX225" s="14" t="s">
        <v>90</v>
      </c>
      <c r="AY225" s="228" t="s">
        <v>127</v>
      </c>
    </row>
    <row r="226" spans="1:65" s="2" customFormat="1" ht="24.2" customHeight="1">
      <c r="A226" s="35"/>
      <c r="B226" s="36"/>
      <c r="C226" s="188" t="s">
        <v>242</v>
      </c>
      <c r="D226" s="188" t="s">
        <v>130</v>
      </c>
      <c r="E226" s="189" t="s">
        <v>452</v>
      </c>
      <c r="F226" s="190" t="s">
        <v>453</v>
      </c>
      <c r="G226" s="191" t="s">
        <v>172</v>
      </c>
      <c r="H226" s="192">
        <v>52.97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47</v>
      </c>
      <c r="O226" s="7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134</v>
      </c>
      <c r="AT226" s="200" t="s">
        <v>130</v>
      </c>
      <c r="AU226" s="200" t="s">
        <v>92</v>
      </c>
      <c r="AY226" s="17" t="s">
        <v>127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7" t="s">
        <v>90</v>
      </c>
      <c r="BK226" s="201">
        <f>ROUND(I226*H226,2)</f>
        <v>0</v>
      </c>
      <c r="BL226" s="17" t="s">
        <v>134</v>
      </c>
      <c r="BM226" s="200" t="s">
        <v>306</v>
      </c>
    </row>
    <row r="227" spans="1:65" s="2" customFormat="1" ht="19.5">
      <c r="A227" s="35"/>
      <c r="B227" s="36"/>
      <c r="C227" s="37"/>
      <c r="D227" s="202" t="s">
        <v>135</v>
      </c>
      <c r="E227" s="37"/>
      <c r="F227" s="203" t="s">
        <v>455</v>
      </c>
      <c r="G227" s="37"/>
      <c r="H227" s="37"/>
      <c r="I227" s="204"/>
      <c r="J227" s="37"/>
      <c r="K227" s="37"/>
      <c r="L227" s="40"/>
      <c r="M227" s="205"/>
      <c r="N227" s="206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7" t="s">
        <v>135</v>
      </c>
      <c r="AU227" s="17" t="s">
        <v>92</v>
      </c>
    </row>
    <row r="228" spans="1:65" s="13" customFormat="1" ht="11.25">
      <c r="B228" s="207"/>
      <c r="C228" s="208"/>
      <c r="D228" s="202" t="s">
        <v>147</v>
      </c>
      <c r="E228" s="209" t="s">
        <v>1</v>
      </c>
      <c r="F228" s="210" t="s">
        <v>718</v>
      </c>
      <c r="G228" s="208"/>
      <c r="H228" s="211">
        <v>52.97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147</v>
      </c>
      <c r="AU228" s="217" t="s">
        <v>92</v>
      </c>
      <c r="AV228" s="13" t="s">
        <v>92</v>
      </c>
      <c r="AW228" s="13" t="s">
        <v>39</v>
      </c>
      <c r="AX228" s="13" t="s">
        <v>82</v>
      </c>
      <c r="AY228" s="217" t="s">
        <v>127</v>
      </c>
    </row>
    <row r="229" spans="1:65" s="14" customFormat="1" ht="11.25">
      <c r="B229" s="218"/>
      <c r="C229" s="219"/>
      <c r="D229" s="202" t="s">
        <v>147</v>
      </c>
      <c r="E229" s="220" t="s">
        <v>1</v>
      </c>
      <c r="F229" s="221" t="s">
        <v>149</v>
      </c>
      <c r="G229" s="219"/>
      <c r="H229" s="222">
        <v>52.97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147</v>
      </c>
      <c r="AU229" s="228" t="s">
        <v>92</v>
      </c>
      <c r="AV229" s="14" t="s">
        <v>134</v>
      </c>
      <c r="AW229" s="14" t="s">
        <v>39</v>
      </c>
      <c r="AX229" s="14" t="s">
        <v>90</v>
      </c>
      <c r="AY229" s="228" t="s">
        <v>127</v>
      </c>
    </row>
    <row r="230" spans="1:65" s="2" customFormat="1" ht="33" customHeight="1">
      <c r="A230" s="35"/>
      <c r="B230" s="36"/>
      <c r="C230" s="188" t="s">
        <v>310</v>
      </c>
      <c r="D230" s="188" t="s">
        <v>130</v>
      </c>
      <c r="E230" s="189" t="s">
        <v>719</v>
      </c>
      <c r="F230" s="190" t="s">
        <v>720</v>
      </c>
      <c r="G230" s="191" t="s">
        <v>172</v>
      </c>
      <c r="H230" s="192">
        <v>26.484999999999999</v>
      </c>
      <c r="I230" s="193"/>
      <c r="J230" s="194">
        <f>ROUND(I230*H230,2)</f>
        <v>0</v>
      </c>
      <c r="K230" s="195"/>
      <c r="L230" s="40"/>
      <c r="M230" s="196" t="s">
        <v>1</v>
      </c>
      <c r="N230" s="197" t="s">
        <v>47</v>
      </c>
      <c r="O230" s="72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134</v>
      </c>
      <c r="AT230" s="200" t="s">
        <v>130</v>
      </c>
      <c r="AU230" s="200" t="s">
        <v>92</v>
      </c>
      <c r="AY230" s="17" t="s">
        <v>127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7" t="s">
        <v>90</v>
      </c>
      <c r="BK230" s="201">
        <f>ROUND(I230*H230,2)</f>
        <v>0</v>
      </c>
      <c r="BL230" s="17" t="s">
        <v>134</v>
      </c>
      <c r="BM230" s="200" t="s">
        <v>313</v>
      </c>
    </row>
    <row r="231" spans="1:65" s="2" customFormat="1" ht="29.25">
      <c r="A231" s="35"/>
      <c r="B231" s="36"/>
      <c r="C231" s="37"/>
      <c r="D231" s="202" t="s">
        <v>135</v>
      </c>
      <c r="E231" s="37"/>
      <c r="F231" s="203" t="s">
        <v>721</v>
      </c>
      <c r="G231" s="37"/>
      <c r="H231" s="37"/>
      <c r="I231" s="204"/>
      <c r="J231" s="37"/>
      <c r="K231" s="37"/>
      <c r="L231" s="40"/>
      <c r="M231" s="205"/>
      <c r="N231" s="206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7" t="s">
        <v>135</v>
      </c>
      <c r="AU231" s="17" t="s">
        <v>92</v>
      </c>
    </row>
    <row r="232" spans="1:65" s="13" customFormat="1" ht="11.25">
      <c r="B232" s="207"/>
      <c r="C232" s="208"/>
      <c r="D232" s="202" t="s">
        <v>147</v>
      </c>
      <c r="E232" s="209" t="s">
        <v>1</v>
      </c>
      <c r="F232" s="210" t="s">
        <v>717</v>
      </c>
      <c r="G232" s="208"/>
      <c r="H232" s="211">
        <v>26.484999999999999</v>
      </c>
      <c r="I232" s="212"/>
      <c r="J232" s="208"/>
      <c r="K232" s="208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147</v>
      </c>
      <c r="AU232" s="217" t="s">
        <v>92</v>
      </c>
      <c r="AV232" s="13" t="s">
        <v>92</v>
      </c>
      <c r="AW232" s="13" t="s">
        <v>39</v>
      </c>
      <c r="AX232" s="13" t="s">
        <v>82</v>
      </c>
      <c r="AY232" s="217" t="s">
        <v>127</v>
      </c>
    </row>
    <row r="233" spans="1:65" s="14" customFormat="1" ht="11.25">
      <c r="B233" s="218"/>
      <c r="C233" s="219"/>
      <c r="D233" s="202" t="s">
        <v>147</v>
      </c>
      <c r="E233" s="220" t="s">
        <v>1</v>
      </c>
      <c r="F233" s="221" t="s">
        <v>149</v>
      </c>
      <c r="G233" s="219"/>
      <c r="H233" s="222">
        <v>26.484999999999999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147</v>
      </c>
      <c r="AU233" s="228" t="s">
        <v>92</v>
      </c>
      <c r="AV233" s="14" t="s">
        <v>134</v>
      </c>
      <c r="AW233" s="14" t="s">
        <v>39</v>
      </c>
      <c r="AX233" s="14" t="s">
        <v>90</v>
      </c>
      <c r="AY233" s="228" t="s">
        <v>127</v>
      </c>
    </row>
    <row r="234" spans="1:65" s="12" customFormat="1" ht="22.9" customHeight="1">
      <c r="B234" s="172"/>
      <c r="C234" s="173"/>
      <c r="D234" s="174" t="s">
        <v>81</v>
      </c>
      <c r="E234" s="186" t="s">
        <v>222</v>
      </c>
      <c r="F234" s="186" t="s">
        <v>508</v>
      </c>
      <c r="G234" s="173"/>
      <c r="H234" s="173"/>
      <c r="I234" s="176"/>
      <c r="J234" s="187">
        <f>BK234</f>
        <v>0</v>
      </c>
      <c r="K234" s="173"/>
      <c r="L234" s="178"/>
      <c r="M234" s="179"/>
      <c r="N234" s="180"/>
      <c r="O234" s="180"/>
      <c r="P234" s="181">
        <f>SUM(P235:P270)</f>
        <v>0</v>
      </c>
      <c r="Q234" s="180"/>
      <c r="R234" s="181">
        <f>SUM(R235:R270)</f>
        <v>0</v>
      </c>
      <c r="S234" s="180"/>
      <c r="T234" s="182">
        <f>SUM(T235:T270)</f>
        <v>0</v>
      </c>
      <c r="AR234" s="183" t="s">
        <v>90</v>
      </c>
      <c r="AT234" s="184" t="s">
        <v>81</v>
      </c>
      <c r="AU234" s="184" t="s">
        <v>90</v>
      </c>
      <c r="AY234" s="183" t="s">
        <v>127</v>
      </c>
      <c r="BK234" s="185">
        <f>SUM(BK235:BK270)</f>
        <v>0</v>
      </c>
    </row>
    <row r="235" spans="1:65" s="2" customFormat="1" ht="21.75" customHeight="1">
      <c r="A235" s="35"/>
      <c r="B235" s="36"/>
      <c r="C235" s="188" t="s">
        <v>247</v>
      </c>
      <c r="D235" s="188" t="s">
        <v>130</v>
      </c>
      <c r="E235" s="189" t="s">
        <v>722</v>
      </c>
      <c r="F235" s="190" t="s">
        <v>723</v>
      </c>
      <c r="G235" s="191" t="s">
        <v>211</v>
      </c>
      <c r="H235" s="192">
        <v>1.6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47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134</v>
      </c>
      <c r="AT235" s="200" t="s">
        <v>130</v>
      </c>
      <c r="AU235" s="200" t="s">
        <v>92</v>
      </c>
      <c r="AY235" s="17" t="s">
        <v>127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7" t="s">
        <v>90</v>
      </c>
      <c r="BK235" s="201">
        <f>ROUND(I235*H235,2)</f>
        <v>0</v>
      </c>
      <c r="BL235" s="17" t="s">
        <v>134</v>
      </c>
      <c r="BM235" s="200" t="s">
        <v>318</v>
      </c>
    </row>
    <row r="236" spans="1:65" s="2" customFormat="1" ht="11.25">
      <c r="A236" s="35"/>
      <c r="B236" s="36"/>
      <c r="C236" s="37"/>
      <c r="D236" s="202" t="s">
        <v>135</v>
      </c>
      <c r="E236" s="37"/>
      <c r="F236" s="203" t="s">
        <v>723</v>
      </c>
      <c r="G236" s="37"/>
      <c r="H236" s="37"/>
      <c r="I236" s="204"/>
      <c r="J236" s="37"/>
      <c r="K236" s="37"/>
      <c r="L236" s="40"/>
      <c r="M236" s="205"/>
      <c r="N236" s="206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7" t="s">
        <v>135</v>
      </c>
      <c r="AU236" s="17" t="s">
        <v>92</v>
      </c>
    </row>
    <row r="237" spans="1:65" s="13" customFormat="1" ht="11.25">
      <c r="B237" s="207"/>
      <c r="C237" s="208"/>
      <c r="D237" s="202" t="s">
        <v>147</v>
      </c>
      <c r="E237" s="209" t="s">
        <v>1</v>
      </c>
      <c r="F237" s="210" t="s">
        <v>724</v>
      </c>
      <c r="G237" s="208"/>
      <c r="H237" s="211">
        <v>1.6</v>
      </c>
      <c r="I237" s="212"/>
      <c r="J237" s="208"/>
      <c r="K237" s="208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147</v>
      </c>
      <c r="AU237" s="217" t="s">
        <v>92</v>
      </c>
      <c r="AV237" s="13" t="s">
        <v>92</v>
      </c>
      <c r="AW237" s="13" t="s">
        <v>39</v>
      </c>
      <c r="AX237" s="13" t="s">
        <v>82</v>
      </c>
      <c r="AY237" s="217" t="s">
        <v>127</v>
      </c>
    </row>
    <row r="238" spans="1:65" s="14" customFormat="1" ht="11.25">
      <c r="B238" s="218"/>
      <c r="C238" s="219"/>
      <c r="D238" s="202" t="s">
        <v>147</v>
      </c>
      <c r="E238" s="220" t="s">
        <v>1</v>
      </c>
      <c r="F238" s="221" t="s">
        <v>149</v>
      </c>
      <c r="G238" s="219"/>
      <c r="H238" s="222">
        <v>1.6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147</v>
      </c>
      <c r="AU238" s="228" t="s">
        <v>92</v>
      </c>
      <c r="AV238" s="14" t="s">
        <v>134</v>
      </c>
      <c r="AW238" s="14" t="s">
        <v>39</v>
      </c>
      <c r="AX238" s="14" t="s">
        <v>90</v>
      </c>
      <c r="AY238" s="228" t="s">
        <v>127</v>
      </c>
    </row>
    <row r="239" spans="1:65" s="2" customFormat="1" ht="24.2" customHeight="1">
      <c r="A239" s="35"/>
      <c r="B239" s="36"/>
      <c r="C239" s="188" t="s">
        <v>321</v>
      </c>
      <c r="D239" s="188" t="s">
        <v>130</v>
      </c>
      <c r="E239" s="189" t="s">
        <v>571</v>
      </c>
      <c r="F239" s="190" t="s">
        <v>572</v>
      </c>
      <c r="G239" s="191" t="s">
        <v>198</v>
      </c>
      <c r="H239" s="192">
        <v>6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47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134</v>
      </c>
      <c r="AT239" s="200" t="s">
        <v>130</v>
      </c>
      <c r="AU239" s="200" t="s">
        <v>92</v>
      </c>
      <c r="AY239" s="17" t="s">
        <v>127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7" t="s">
        <v>90</v>
      </c>
      <c r="BK239" s="201">
        <f>ROUND(I239*H239,2)</f>
        <v>0</v>
      </c>
      <c r="BL239" s="17" t="s">
        <v>134</v>
      </c>
      <c r="BM239" s="200" t="s">
        <v>325</v>
      </c>
    </row>
    <row r="240" spans="1:65" s="2" customFormat="1" ht="19.5">
      <c r="A240" s="35"/>
      <c r="B240" s="36"/>
      <c r="C240" s="37"/>
      <c r="D240" s="202" t="s">
        <v>135</v>
      </c>
      <c r="E240" s="37"/>
      <c r="F240" s="203" t="s">
        <v>725</v>
      </c>
      <c r="G240" s="37"/>
      <c r="H240" s="37"/>
      <c r="I240" s="204"/>
      <c r="J240" s="37"/>
      <c r="K240" s="37"/>
      <c r="L240" s="40"/>
      <c r="M240" s="205"/>
      <c r="N240" s="206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7" t="s">
        <v>135</v>
      </c>
      <c r="AU240" s="17" t="s">
        <v>92</v>
      </c>
    </row>
    <row r="241" spans="1:65" s="13" customFormat="1" ht="11.25">
      <c r="B241" s="207"/>
      <c r="C241" s="208"/>
      <c r="D241" s="202" t="s">
        <v>147</v>
      </c>
      <c r="E241" s="209" t="s">
        <v>1</v>
      </c>
      <c r="F241" s="210" t="s">
        <v>142</v>
      </c>
      <c r="G241" s="208"/>
      <c r="H241" s="211">
        <v>6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147</v>
      </c>
      <c r="AU241" s="217" t="s">
        <v>92</v>
      </c>
      <c r="AV241" s="13" t="s">
        <v>92</v>
      </c>
      <c r="AW241" s="13" t="s">
        <v>39</v>
      </c>
      <c r="AX241" s="13" t="s">
        <v>82</v>
      </c>
      <c r="AY241" s="217" t="s">
        <v>127</v>
      </c>
    </row>
    <row r="242" spans="1:65" s="14" customFormat="1" ht="11.25">
      <c r="B242" s="218"/>
      <c r="C242" s="219"/>
      <c r="D242" s="202" t="s">
        <v>147</v>
      </c>
      <c r="E242" s="220" t="s">
        <v>1</v>
      </c>
      <c r="F242" s="221" t="s">
        <v>149</v>
      </c>
      <c r="G242" s="219"/>
      <c r="H242" s="222">
        <v>6</v>
      </c>
      <c r="I242" s="223"/>
      <c r="J242" s="219"/>
      <c r="K242" s="219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147</v>
      </c>
      <c r="AU242" s="228" t="s">
        <v>92</v>
      </c>
      <c r="AV242" s="14" t="s">
        <v>134</v>
      </c>
      <c r="AW242" s="14" t="s">
        <v>39</v>
      </c>
      <c r="AX242" s="14" t="s">
        <v>90</v>
      </c>
      <c r="AY242" s="228" t="s">
        <v>127</v>
      </c>
    </row>
    <row r="243" spans="1:65" s="2" customFormat="1" ht="24.2" customHeight="1">
      <c r="A243" s="35"/>
      <c r="B243" s="36"/>
      <c r="C243" s="188" t="s">
        <v>253</v>
      </c>
      <c r="D243" s="188" t="s">
        <v>130</v>
      </c>
      <c r="E243" s="189" t="s">
        <v>726</v>
      </c>
      <c r="F243" s="190" t="s">
        <v>727</v>
      </c>
      <c r="G243" s="191" t="s">
        <v>198</v>
      </c>
      <c r="H243" s="192">
        <v>32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47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134</v>
      </c>
      <c r="AT243" s="200" t="s">
        <v>130</v>
      </c>
      <c r="AU243" s="200" t="s">
        <v>92</v>
      </c>
      <c r="AY243" s="17" t="s">
        <v>127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7" t="s">
        <v>90</v>
      </c>
      <c r="BK243" s="201">
        <f>ROUND(I243*H243,2)</f>
        <v>0</v>
      </c>
      <c r="BL243" s="17" t="s">
        <v>134</v>
      </c>
      <c r="BM243" s="200" t="s">
        <v>329</v>
      </c>
    </row>
    <row r="244" spans="1:65" s="2" customFormat="1" ht="19.5">
      <c r="A244" s="35"/>
      <c r="B244" s="36"/>
      <c r="C244" s="37"/>
      <c r="D244" s="202" t="s">
        <v>135</v>
      </c>
      <c r="E244" s="37"/>
      <c r="F244" s="203" t="s">
        <v>727</v>
      </c>
      <c r="G244" s="37"/>
      <c r="H244" s="37"/>
      <c r="I244" s="204"/>
      <c r="J244" s="37"/>
      <c r="K244" s="37"/>
      <c r="L244" s="40"/>
      <c r="M244" s="205"/>
      <c r="N244" s="206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7" t="s">
        <v>135</v>
      </c>
      <c r="AU244" s="17" t="s">
        <v>92</v>
      </c>
    </row>
    <row r="245" spans="1:65" s="13" customFormat="1" ht="11.25">
      <c r="B245" s="207"/>
      <c r="C245" s="208"/>
      <c r="D245" s="202" t="s">
        <v>147</v>
      </c>
      <c r="E245" s="209" t="s">
        <v>1</v>
      </c>
      <c r="F245" s="210" t="s">
        <v>728</v>
      </c>
      <c r="G245" s="208"/>
      <c r="H245" s="211">
        <v>32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147</v>
      </c>
      <c r="AU245" s="217" t="s">
        <v>92</v>
      </c>
      <c r="AV245" s="13" t="s">
        <v>92</v>
      </c>
      <c r="AW245" s="13" t="s">
        <v>39</v>
      </c>
      <c r="AX245" s="13" t="s">
        <v>82</v>
      </c>
      <c r="AY245" s="217" t="s">
        <v>127</v>
      </c>
    </row>
    <row r="246" spans="1:65" s="14" customFormat="1" ht="11.25">
      <c r="B246" s="218"/>
      <c r="C246" s="219"/>
      <c r="D246" s="202" t="s">
        <v>147</v>
      </c>
      <c r="E246" s="220" t="s">
        <v>1</v>
      </c>
      <c r="F246" s="221" t="s">
        <v>149</v>
      </c>
      <c r="G246" s="219"/>
      <c r="H246" s="222">
        <v>32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147</v>
      </c>
      <c r="AU246" s="228" t="s">
        <v>92</v>
      </c>
      <c r="AV246" s="14" t="s">
        <v>134</v>
      </c>
      <c r="AW246" s="14" t="s">
        <v>39</v>
      </c>
      <c r="AX246" s="14" t="s">
        <v>90</v>
      </c>
      <c r="AY246" s="228" t="s">
        <v>127</v>
      </c>
    </row>
    <row r="247" spans="1:65" s="2" customFormat="1" ht="24.2" customHeight="1">
      <c r="A247" s="35"/>
      <c r="B247" s="36"/>
      <c r="C247" s="188" t="s">
        <v>333</v>
      </c>
      <c r="D247" s="188" t="s">
        <v>130</v>
      </c>
      <c r="E247" s="189" t="s">
        <v>729</v>
      </c>
      <c r="F247" s="190" t="s">
        <v>730</v>
      </c>
      <c r="G247" s="191" t="s">
        <v>198</v>
      </c>
      <c r="H247" s="192">
        <v>18</v>
      </c>
      <c r="I247" s="193"/>
      <c r="J247" s="194">
        <f>ROUND(I247*H247,2)</f>
        <v>0</v>
      </c>
      <c r="K247" s="195"/>
      <c r="L247" s="40"/>
      <c r="M247" s="196" t="s">
        <v>1</v>
      </c>
      <c r="N247" s="197" t="s">
        <v>47</v>
      </c>
      <c r="O247" s="72"/>
      <c r="P247" s="198">
        <f>O247*H247</f>
        <v>0</v>
      </c>
      <c r="Q247" s="198">
        <v>0</v>
      </c>
      <c r="R247" s="198">
        <f>Q247*H247</f>
        <v>0</v>
      </c>
      <c r="S247" s="198">
        <v>0</v>
      </c>
      <c r="T247" s="19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134</v>
      </c>
      <c r="AT247" s="200" t="s">
        <v>130</v>
      </c>
      <c r="AU247" s="200" t="s">
        <v>92</v>
      </c>
      <c r="AY247" s="17" t="s">
        <v>127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7" t="s">
        <v>90</v>
      </c>
      <c r="BK247" s="201">
        <f>ROUND(I247*H247,2)</f>
        <v>0</v>
      </c>
      <c r="BL247" s="17" t="s">
        <v>134</v>
      </c>
      <c r="BM247" s="200" t="s">
        <v>336</v>
      </c>
    </row>
    <row r="248" spans="1:65" s="2" customFormat="1" ht="19.5">
      <c r="A248" s="35"/>
      <c r="B248" s="36"/>
      <c r="C248" s="37"/>
      <c r="D248" s="202" t="s">
        <v>135</v>
      </c>
      <c r="E248" s="37"/>
      <c r="F248" s="203" t="s">
        <v>730</v>
      </c>
      <c r="G248" s="37"/>
      <c r="H248" s="37"/>
      <c r="I248" s="204"/>
      <c r="J248" s="37"/>
      <c r="K248" s="37"/>
      <c r="L248" s="40"/>
      <c r="M248" s="205"/>
      <c r="N248" s="206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7" t="s">
        <v>135</v>
      </c>
      <c r="AU248" s="17" t="s">
        <v>92</v>
      </c>
    </row>
    <row r="249" spans="1:65" s="13" customFormat="1" ht="11.25">
      <c r="B249" s="207"/>
      <c r="C249" s="208"/>
      <c r="D249" s="202" t="s">
        <v>147</v>
      </c>
      <c r="E249" s="209" t="s">
        <v>1</v>
      </c>
      <c r="F249" s="210" t="s">
        <v>731</v>
      </c>
      <c r="G249" s="208"/>
      <c r="H249" s="211">
        <v>18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147</v>
      </c>
      <c r="AU249" s="217" t="s">
        <v>92</v>
      </c>
      <c r="AV249" s="13" t="s">
        <v>92</v>
      </c>
      <c r="AW249" s="13" t="s">
        <v>39</v>
      </c>
      <c r="AX249" s="13" t="s">
        <v>82</v>
      </c>
      <c r="AY249" s="217" t="s">
        <v>127</v>
      </c>
    </row>
    <row r="250" spans="1:65" s="14" customFormat="1" ht="11.25">
      <c r="B250" s="218"/>
      <c r="C250" s="219"/>
      <c r="D250" s="202" t="s">
        <v>147</v>
      </c>
      <c r="E250" s="220" t="s">
        <v>1</v>
      </c>
      <c r="F250" s="221" t="s">
        <v>149</v>
      </c>
      <c r="G250" s="219"/>
      <c r="H250" s="222">
        <v>18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147</v>
      </c>
      <c r="AU250" s="228" t="s">
        <v>92</v>
      </c>
      <c r="AV250" s="14" t="s">
        <v>134</v>
      </c>
      <c r="AW250" s="14" t="s">
        <v>39</v>
      </c>
      <c r="AX250" s="14" t="s">
        <v>90</v>
      </c>
      <c r="AY250" s="228" t="s">
        <v>127</v>
      </c>
    </row>
    <row r="251" spans="1:65" s="2" customFormat="1" ht="16.5" customHeight="1">
      <c r="A251" s="35"/>
      <c r="B251" s="36"/>
      <c r="C251" s="188" t="s">
        <v>257</v>
      </c>
      <c r="D251" s="188" t="s">
        <v>130</v>
      </c>
      <c r="E251" s="189" t="s">
        <v>732</v>
      </c>
      <c r="F251" s="190" t="s">
        <v>733</v>
      </c>
      <c r="G251" s="191" t="s">
        <v>172</v>
      </c>
      <c r="H251" s="192">
        <v>1.44</v>
      </c>
      <c r="I251" s="193"/>
      <c r="J251" s="194">
        <f>ROUND(I251*H251,2)</f>
        <v>0</v>
      </c>
      <c r="K251" s="195"/>
      <c r="L251" s="40"/>
      <c r="M251" s="196" t="s">
        <v>1</v>
      </c>
      <c r="N251" s="197" t="s">
        <v>47</v>
      </c>
      <c r="O251" s="72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134</v>
      </c>
      <c r="AT251" s="200" t="s">
        <v>130</v>
      </c>
      <c r="AU251" s="200" t="s">
        <v>92</v>
      </c>
      <c r="AY251" s="17" t="s">
        <v>127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7" t="s">
        <v>90</v>
      </c>
      <c r="BK251" s="201">
        <f>ROUND(I251*H251,2)</f>
        <v>0</v>
      </c>
      <c r="BL251" s="17" t="s">
        <v>134</v>
      </c>
      <c r="BM251" s="200" t="s">
        <v>342</v>
      </c>
    </row>
    <row r="252" spans="1:65" s="2" customFormat="1" ht="11.25">
      <c r="A252" s="35"/>
      <c r="B252" s="36"/>
      <c r="C252" s="37"/>
      <c r="D252" s="202" t="s">
        <v>135</v>
      </c>
      <c r="E252" s="37"/>
      <c r="F252" s="203" t="s">
        <v>734</v>
      </c>
      <c r="G252" s="37"/>
      <c r="H252" s="37"/>
      <c r="I252" s="204"/>
      <c r="J252" s="37"/>
      <c r="K252" s="37"/>
      <c r="L252" s="40"/>
      <c r="M252" s="205"/>
      <c r="N252" s="206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7" t="s">
        <v>135</v>
      </c>
      <c r="AU252" s="17" t="s">
        <v>92</v>
      </c>
    </row>
    <row r="253" spans="1:65" s="13" customFormat="1" ht="11.25">
      <c r="B253" s="207"/>
      <c r="C253" s="208"/>
      <c r="D253" s="202" t="s">
        <v>147</v>
      </c>
      <c r="E253" s="209" t="s">
        <v>1</v>
      </c>
      <c r="F253" s="210" t="s">
        <v>735</v>
      </c>
      <c r="G253" s="208"/>
      <c r="H253" s="211">
        <v>1.44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147</v>
      </c>
      <c r="AU253" s="217" t="s">
        <v>92</v>
      </c>
      <c r="AV253" s="13" t="s">
        <v>92</v>
      </c>
      <c r="AW253" s="13" t="s">
        <v>39</v>
      </c>
      <c r="AX253" s="13" t="s">
        <v>82</v>
      </c>
      <c r="AY253" s="217" t="s">
        <v>127</v>
      </c>
    </row>
    <row r="254" spans="1:65" s="14" customFormat="1" ht="11.25">
      <c r="B254" s="218"/>
      <c r="C254" s="219"/>
      <c r="D254" s="202" t="s">
        <v>147</v>
      </c>
      <c r="E254" s="220" t="s">
        <v>1</v>
      </c>
      <c r="F254" s="221" t="s">
        <v>149</v>
      </c>
      <c r="G254" s="219"/>
      <c r="H254" s="222">
        <v>1.44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147</v>
      </c>
      <c r="AU254" s="228" t="s">
        <v>92</v>
      </c>
      <c r="AV254" s="14" t="s">
        <v>134</v>
      </c>
      <c r="AW254" s="14" t="s">
        <v>39</v>
      </c>
      <c r="AX254" s="14" t="s">
        <v>90</v>
      </c>
      <c r="AY254" s="228" t="s">
        <v>127</v>
      </c>
    </row>
    <row r="255" spans="1:65" s="2" customFormat="1" ht="24.2" customHeight="1">
      <c r="A255" s="35"/>
      <c r="B255" s="36"/>
      <c r="C255" s="188" t="s">
        <v>345</v>
      </c>
      <c r="D255" s="188" t="s">
        <v>130</v>
      </c>
      <c r="E255" s="189" t="s">
        <v>736</v>
      </c>
      <c r="F255" s="190" t="s">
        <v>737</v>
      </c>
      <c r="G255" s="191" t="s">
        <v>172</v>
      </c>
      <c r="H255" s="192">
        <v>4.68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47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134</v>
      </c>
      <c r="AT255" s="200" t="s">
        <v>130</v>
      </c>
      <c r="AU255" s="200" t="s">
        <v>92</v>
      </c>
      <c r="AY255" s="17" t="s">
        <v>127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7" t="s">
        <v>90</v>
      </c>
      <c r="BK255" s="201">
        <f>ROUND(I255*H255,2)</f>
        <v>0</v>
      </c>
      <c r="BL255" s="17" t="s">
        <v>134</v>
      </c>
      <c r="BM255" s="200" t="s">
        <v>352</v>
      </c>
    </row>
    <row r="256" spans="1:65" s="2" customFormat="1" ht="11.25">
      <c r="A256" s="35"/>
      <c r="B256" s="36"/>
      <c r="C256" s="37"/>
      <c r="D256" s="202" t="s">
        <v>135</v>
      </c>
      <c r="E256" s="37"/>
      <c r="F256" s="203" t="s">
        <v>738</v>
      </c>
      <c r="G256" s="37"/>
      <c r="H256" s="37"/>
      <c r="I256" s="204"/>
      <c r="J256" s="37"/>
      <c r="K256" s="37"/>
      <c r="L256" s="40"/>
      <c r="M256" s="205"/>
      <c r="N256" s="206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7" t="s">
        <v>135</v>
      </c>
      <c r="AU256" s="17" t="s">
        <v>92</v>
      </c>
    </row>
    <row r="257" spans="1:65" s="13" customFormat="1" ht="11.25">
      <c r="B257" s="207"/>
      <c r="C257" s="208"/>
      <c r="D257" s="202" t="s">
        <v>147</v>
      </c>
      <c r="E257" s="209" t="s">
        <v>1</v>
      </c>
      <c r="F257" s="210" t="s">
        <v>739</v>
      </c>
      <c r="G257" s="208"/>
      <c r="H257" s="211">
        <v>4.68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147</v>
      </c>
      <c r="AU257" s="217" t="s">
        <v>92</v>
      </c>
      <c r="AV257" s="13" t="s">
        <v>92</v>
      </c>
      <c r="AW257" s="13" t="s">
        <v>39</v>
      </c>
      <c r="AX257" s="13" t="s">
        <v>82</v>
      </c>
      <c r="AY257" s="217" t="s">
        <v>127</v>
      </c>
    </row>
    <row r="258" spans="1:65" s="14" customFormat="1" ht="11.25">
      <c r="B258" s="218"/>
      <c r="C258" s="219"/>
      <c r="D258" s="202" t="s">
        <v>147</v>
      </c>
      <c r="E258" s="220" t="s">
        <v>1</v>
      </c>
      <c r="F258" s="221" t="s">
        <v>149</v>
      </c>
      <c r="G258" s="219"/>
      <c r="H258" s="222">
        <v>4.68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147</v>
      </c>
      <c r="AU258" s="228" t="s">
        <v>92</v>
      </c>
      <c r="AV258" s="14" t="s">
        <v>134</v>
      </c>
      <c r="AW258" s="14" t="s">
        <v>39</v>
      </c>
      <c r="AX258" s="14" t="s">
        <v>90</v>
      </c>
      <c r="AY258" s="228" t="s">
        <v>127</v>
      </c>
    </row>
    <row r="259" spans="1:65" s="2" customFormat="1" ht="24.2" customHeight="1">
      <c r="A259" s="35"/>
      <c r="B259" s="36"/>
      <c r="C259" s="188" t="s">
        <v>264</v>
      </c>
      <c r="D259" s="188" t="s">
        <v>130</v>
      </c>
      <c r="E259" s="189" t="s">
        <v>740</v>
      </c>
      <c r="F259" s="190" t="s">
        <v>741</v>
      </c>
      <c r="G259" s="191" t="s">
        <v>198</v>
      </c>
      <c r="H259" s="192">
        <v>36</v>
      </c>
      <c r="I259" s="193"/>
      <c r="J259" s="194">
        <f>ROUND(I259*H259,2)</f>
        <v>0</v>
      </c>
      <c r="K259" s="195"/>
      <c r="L259" s="40"/>
      <c r="M259" s="196" t="s">
        <v>1</v>
      </c>
      <c r="N259" s="197" t="s">
        <v>47</v>
      </c>
      <c r="O259" s="72"/>
      <c r="P259" s="198">
        <f>O259*H259</f>
        <v>0</v>
      </c>
      <c r="Q259" s="198">
        <v>0</v>
      </c>
      <c r="R259" s="198">
        <f>Q259*H259</f>
        <v>0</v>
      </c>
      <c r="S259" s="198">
        <v>0</v>
      </c>
      <c r="T259" s="19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134</v>
      </c>
      <c r="AT259" s="200" t="s">
        <v>130</v>
      </c>
      <c r="AU259" s="200" t="s">
        <v>92</v>
      </c>
      <c r="AY259" s="17" t="s">
        <v>127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7" t="s">
        <v>90</v>
      </c>
      <c r="BK259" s="201">
        <f>ROUND(I259*H259,2)</f>
        <v>0</v>
      </c>
      <c r="BL259" s="17" t="s">
        <v>134</v>
      </c>
      <c r="BM259" s="200" t="s">
        <v>359</v>
      </c>
    </row>
    <row r="260" spans="1:65" s="2" customFormat="1" ht="19.5">
      <c r="A260" s="35"/>
      <c r="B260" s="36"/>
      <c r="C260" s="37"/>
      <c r="D260" s="202" t="s">
        <v>135</v>
      </c>
      <c r="E260" s="37"/>
      <c r="F260" s="203" t="s">
        <v>742</v>
      </c>
      <c r="G260" s="37"/>
      <c r="H260" s="37"/>
      <c r="I260" s="204"/>
      <c r="J260" s="37"/>
      <c r="K260" s="37"/>
      <c r="L260" s="40"/>
      <c r="M260" s="205"/>
      <c r="N260" s="206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7" t="s">
        <v>135</v>
      </c>
      <c r="AU260" s="17" t="s">
        <v>92</v>
      </c>
    </row>
    <row r="261" spans="1:65" s="13" customFormat="1" ht="11.25">
      <c r="B261" s="207"/>
      <c r="C261" s="208"/>
      <c r="D261" s="202" t="s">
        <v>147</v>
      </c>
      <c r="E261" s="209" t="s">
        <v>1</v>
      </c>
      <c r="F261" s="210" t="s">
        <v>743</v>
      </c>
      <c r="G261" s="208"/>
      <c r="H261" s="211">
        <v>36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147</v>
      </c>
      <c r="AU261" s="217" t="s">
        <v>92</v>
      </c>
      <c r="AV261" s="13" t="s">
        <v>92</v>
      </c>
      <c r="AW261" s="13" t="s">
        <v>39</v>
      </c>
      <c r="AX261" s="13" t="s">
        <v>82</v>
      </c>
      <c r="AY261" s="217" t="s">
        <v>127</v>
      </c>
    </row>
    <row r="262" spans="1:65" s="14" customFormat="1" ht="11.25">
      <c r="B262" s="218"/>
      <c r="C262" s="219"/>
      <c r="D262" s="202" t="s">
        <v>147</v>
      </c>
      <c r="E262" s="220" t="s">
        <v>1</v>
      </c>
      <c r="F262" s="221" t="s">
        <v>149</v>
      </c>
      <c r="G262" s="219"/>
      <c r="H262" s="222">
        <v>36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147</v>
      </c>
      <c r="AU262" s="228" t="s">
        <v>92</v>
      </c>
      <c r="AV262" s="14" t="s">
        <v>134</v>
      </c>
      <c r="AW262" s="14" t="s">
        <v>39</v>
      </c>
      <c r="AX262" s="14" t="s">
        <v>90</v>
      </c>
      <c r="AY262" s="228" t="s">
        <v>127</v>
      </c>
    </row>
    <row r="263" spans="1:65" s="2" customFormat="1" ht="24.2" customHeight="1">
      <c r="A263" s="35"/>
      <c r="B263" s="36"/>
      <c r="C263" s="188" t="s">
        <v>356</v>
      </c>
      <c r="D263" s="188" t="s">
        <v>130</v>
      </c>
      <c r="E263" s="189" t="s">
        <v>744</v>
      </c>
      <c r="F263" s="190" t="s">
        <v>745</v>
      </c>
      <c r="G263" s="191" t="s">
        <v>198</v>
      </c>
      <c r="H263" s="192">
        <v>9.6</v>
      </c>
      <c r="I263" s="193"/>
      <c r="J263" s="194">
        <f>ROUND(I263*H263,2)</f>
        <v>0</v>
      </c>
      <c r="K263" s="195"/>
      <c r="L263" s="40"/>
      <c r="M263" s="196" t="s">
        <v>1</v>
      </c>
      <c r="N263" s="197" t="s">
        <v>47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134</v>
      </c>
      <c r="AT263" s="200" t="s">
        <v>130</v>
      </c>
      <c r="AU263" s="200" t="s">
        <v>92</v>
      </c>
      <c r="AY263" s="17" t="s">
        <v>127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7" t="s">
        <v>90</v>
      </c>
      <c r="BK263" s="201">
        <f>ROUND(I263*H263,2)</f>
        <v>0</v>
      </c>
      <c r="BL263" s="17" t="s">
        <v>134</v>
      </c>
      <c r="BM263" s="200" t="s">
        <v>362</v>
      </c>
    </row>
    <row r="264" spans="1:65" s="2" customFormat="1" ht="19.5">
      <c r="A264" s="35"/>
      <c r="B264" s="36"/>
      <c r="C264" s="37"/>
      <c r="D264" s="202" t="s">
        <v>135</v>
      </c>
      <c r="E264" s="37"/>
      <c r="F264" s="203" t="s">
        <v>746</v>
      </c>
      <c r="G264" s="37"/>
      <c r="H264" s="37"/>
      <c r="I264" s="204"/>
      <c r="J264" s="37"/>
      <c r="K264" s="37"/>
      <c r="L264" s="40"/>
      <c r="M264" s="205"/>
      <c r="N264" s="206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7" t="s">
        <v>135</v>
      </c>
      <c r="AU264" s="17" t="s">
        <v>92</v>
      </c>
    </row>
    <row r="265" spans="1:65" s="13" customFormat="1" ht="11.25">
      <c r="B265" s="207"/>
      <c r="C265" s="208"/>
      <c r="D265" s="202" t="s">
        <v>147</v>
      </c>
      <c r="E265" s="209" t="s">
        <v>1</v>
      </c>
      <c r="F265" s="210" t="s">
        <v>747</v>
      </c>
      <c r="G265" s="208"/>
      <c r="H265" s="211">
        <v>9.6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147</v>
      </c>
      <c r="AU265" s="217" t="s">
        <v>92</v>
      </c>
      <c r="AV265" s="13" t="s">
        <v>92</v>
      </c>
      <c r="AW265" s="13" t="s">
        <v>39</v>
      </c>
      <c r="AX265" s="13" t="s">
        <v>82</v>
      </c>
      <c r="AY265" s="217" t="s">
        <v>127</v>
      </c>
    </row>
    <row r="266" spans="1:65" s="14" customFormat="1" ht="11.25">
      <c r="B266" s="218"/>
      <c r="C266" s="219"/>
      <c r="D266" s="202" t="s">
        <v>147</v>
      </c>
      <c r="E266" s="220" t="s">
        <v>1</v>
      </c>
      <c r="F266" s="221" t="s">
        <v>149</v>
      </c>
      <c r="G266" s="219"/>
      <c r="H266" s="222">
        <v>9.6</v>
      </c>
      <c r="I266" s="223"/>
      <c r="J266" s="219"/>
      <c r="K266" s="219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147</v>
      </c>
      <c r="AU266" s="228" t="s">
        <v>92</v>
      </c>
      <c r="AV266" s="14" t="s">
        <v>134</v>
      </c>
      <c r="AW266" s="14" t="s">
        <v>39</v>
      </c>
      <c r="AX266" s="14" t="s">
        <v>90</v>
      </c>
      <c r="AY266" s="228" t="s">
        <v>127</v>
      </c>
    </row>
    <row r="267" spans="1:65" s="2" customFormat="1" ht="24.2" customHeight="1">
      <c r="A267" s="35"/>
      <c r="B267" s="36"/>
      <c r="C267" s="188" t="s">
        <v>269</v>
      </c>
      <c r="D267" s="188" t="s">
        <v>130</v>
      </c>
      <c r="E267" s="189" t="s">
        <v>748</v>
      </c>
      <c r="F267" s="190" t="s">
        <v>749</v>
      </c>
      <c r="G267" s="191" t="s">
        <v>324</v>
      </c>
      <c r="H267" s="192">
        <v>4</v>
      </c>
      <c r="I267" s="193"/>
      <c r="J267" s="194">
        <f>ROUND(I267*H267,2)</f>
        <v>0</v>
      </c>
      <c r="K267" s="195"/>
      <c r="L267" s="40"/>
      <c r="M267" s="196" t="s">
        <v>1</v>
      </c>
      <c r="N267" s="197" t="s">
        <v>47</v>
      </c>
      <c r="O267" s="72"/>
      <c r="P267" s="198">
        <f>O267*H267</f>
        <v>0</v>
      </c>
      <c r="Q267" s="198">
        <v>0</v>
      </c>
      <c r="R267" s="198">
        <f>Q267*H267</f>
        <v>0</v>
      </c>
      <c r="S267" s="198">
        <v>0</v>
      </c>
      <c r="T267" s="19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134</v>
      </c>
      <c r="AT267" s="200" t="s">
        <v>130</v>
      </c>
      <c r="AU267" s="200" t="s">
        <v>92</v>
      </c>
      <c r="AY267" s="17" t="s">
        <v>127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7" t="s">
        <v>90</v>
      </c>
      <c r="BK267" s="201">
        <f>ROUND(I267*H267,2)</f>
        <v>0</v>
      </c>
      <c r="BL267" s="17" t="s">
        <v>134</v>
      </c>
      <c r="BM267" s="200" t="s">
        <v>368</v>
      </c>
    </row>
    <row r="268" spans="1:65" s="2" customFormat="1" ht="19.5">
      <c r="A268" s="35"/>
      <c r="B268" s="36"/>
      <c r="C268" s="37"/>
      <c r="D268" s="202" t="s">
        <v>135</v>
      </c>
      <c r="E268" s="37"/>
      <c r="F268" s="203" t="s">
        <v>750</v>
      </c>
      <c r="G268" s="37"/>
      <c r="H268" s="37"/>
      <c r="I268" s="204"/>
      <c r="J268" s="37"/>
      <c r="K268" s="37"/>
      <c r="L268" s="40"/>
      <c r="M268" s="205"/>
      <c r="N268" s="206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7" t="s">
        <v>135</v>
      </c>
      <c r="AU268" s="17" t="s">
        <v>92</v>
      </c>
    </row>
    <row r="269" spans="1:65" s="2" customFormat="1" ht="16.5" customHeight="1">
      <c r="A269" s="35"/>
      <c r="B269" s="36"/>
      <c r="C269" s="188" t="s">
        <v>365</v>
      </c>
      <c r="D269" s="188" t="s">
        <v>130</v>
      </c>
      <c r="E269" s="189" t="s">
        <v>751</v>
      </c>
      <c r="F269" s="190" t="s">
        <v>752</v>
      </c>
      <c r="G269" s="191" t="s">
        <v>324</v>
      </c>
      <c r="H269" s="192">
        <v>2</v>
      </c>
      <c r="I269" s="193"/>
      <c r="J269" s="194">
        <f>ROUND(I269*H269,2)</f>
        <v>0</v>
      </c>
      <c r="K269" s="195"/>
      <c r="L269" s="40"/>
      <c r="M269" s="196" t="s">
        <v>1</v>
      </c>
      <c r="N269" s="197" t="s">
        <v>47</v>
      </c>
      <c r="O269" s="72"/>
      <c r="P269" s="198">
        <f>O269*H269</f>
        <v>0</v>
      </c>
      <c r="Q269" s="198">
        <v>0</v>
      </c>
      <c r="R269" s="198">
        <f>Q269*H269</f>
        <v>0</v>
      </c>
      <c r="S269" s="198">
        <v>0</v>
      </c>
      <c r="T269" s="19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0" t="s">
        <v>134</v>
      </c>
      <c r="AT269" s="200" t="s">
        <v>130</v>
      </c>
      <c r="AU269" s="200" t="s">
        <v>92</v>
      </c>
      <c r="AY269" s="17" t="s">
        <v>127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7" t="s">
        <v>90</v>
      </c>
      <c r="BK269" s="201">
        <f>ROUND(I269*H269,2)</f>
        <v>0</v>
      </c>
      <c r="BL269" s="17" t="s">
        <v>134</v>
      </c>
      <c r="BM269" s="200" t="s">
        <v>374</v>
      </c>
    </row>
    <row r="270" spans="1:65" s="2" customFormat="1" ht="29.25">
      <c r="A270" s="35"/>
      <c r="B270" s="36"/>
      <c r="C270" s="37"/>
      <c r="D270" s="202" t="s">
        <v>135</v>
      </c>
      <c r="E270" s="37"/>
      <c r="F270" s="203" t="s">
        <v>753</v>
      </c>
      <c r="G270" s="37"/>
      <c r="H270" s="37"/>
      <c r="I270" s="204"/>
      <c r="J270" s="37"/>
      <c r="K270" s="37"/>
      <c r="L270" s="40"/>
      <c r="M270" s="205"/>
      <c r="N270" s="206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7" t="s">
        <v>135</v>
      </c>
      <c r="AU270" s="17" t="s">
        <v>92</v>
      </c>
    </row>
    <row r="271" spans="1:65" s="12" customFormat="1" ht="22.9" customHeight="1">
      <c r="B271" s="172"/>
      <c r="C271" s="173"/>
      <c r="D271" s="174" t="s">
        <v>81</v>
      </c>
      <c r="E271" s="186" t="s">
        <v>601</v>
      </c>
      <c r="F271" s="186" t="s">
        <v>602</v>
      </c>
      <c r="G271" s="173"/>
      <c r="H271" s="173"/>
      <c r="I271" s="176"/>
      <c r="J271" s="187">
        <f>BK271</f>
        <v>0</v>
      </c>
      <c r="K271" s="173"/>
      <c r="L271" s="178"/>
      <c r="M271" s="179"/>
      <c r="N271" s="180"/>
      <c r="O271" s="180"/>
      <c r="P271" s="181">
        <f>SUM(P272:P302)</f>
        <v>0</v>
      </c>
      <c r="Q271" s="180"/>
      <c r="R271" s="181">
        <f>SUM(R272:R302)</f>
        <v>0</v>
      </c>
      <c r="S271" s="180"/>
      <c r="T271" s="182">
        <f>SUM(T272:T302)</f>
        <v>0</v>
      </c>
      <c r="AR271" s="183" t="s">
        <v>90</v>
      </c>
      <c r="AT271" s="184" t="s">
        <v>81</v>
      </c>
      <c r="AU271" s="184" t="s">
        <v>90</v>
      </c>
      <c r="AY271" s="183" t="s">
        <v>127</v>
      </c>
      <c r="BK271" s="185">
        <f>SUM(BK272:BK302)</f>
        <v>0</v>
      </c>
    </row>
    <row r="272" spans="1:65" s="2" customFormat="1" ht="24.2" customHeight="1">
      <c r="A272" s="35"/>
      <c r="B272" s="36"/>
      <c r="C272" s="188" t="s">
        <v>273</v>
      </c>
      <c r="D272" s="188" t="s">
        <v>130</v>
      </c>
      <c r="E272" s="189" t="s">
        <v>603</v>
      </c>
      <c r="F272" s="190" t="s">
        <v>604</v>
      </c>
      <c r="G272" s="191" t="s">
        <v>301</v>
      </c>
      <c r="H272" s="192">
        <v>2.081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47</v>
      </c>
      <c r="O272" s="72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134</v>
      </c>
      <c r="AT272" s="200" t="s">
        <v>130</v>
      </c>
      <c r="AU272" s="200" t="s">
        <v>92</v>
      </c>
      <c r="AY272" s="17" t="s">
        <v>127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7" t="s">
        <v>90</v>
      </c>
      <c r="BK272" s="201">
        <f>ROUND(I272*H272,2)</f>
        <v>0</v>
      </c>
      <c r="BL272" s="17" t="s">
        <v>134</v>
      </c>
      <c r="BM272" s="200" t="s">
        <v>378</v>
      </c>
    </row>
    <row r="273" spans="1:65" s="2" customFormat="1" ht="19.5">
      <c r="A273" s="35"/>
      <c r="B273" s="36"/>
      <c r="C273" s="37"/>
      <c r="D273" s="202" t="s">
        <v>135</v>
      </c>
      <c r="E273" s="37"/>
      <c r="F273" s="203" t="s">
        <v>606</v>
      </c>
      <c r="G273" s="37"/>
      <c r="H273" s="37"/>
      <c r="I273" s="204"/>
      <c r="J273" s="37"/>
      <c r="K273" s="37"/>
      <c r="L273" s="40"/>
      <c r="M273" s="205"/>
      <c r="N273" s="206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135</v>
      </c>
      <c r="AU273" s="17" t="s">
        <v>92</v>
      </c>
    </row>
    <row r="274" spans="1:65" s="13" customFormat="1" ht="11.25">
      <c r="B274" s="207"/>
      <c r="C274" s="208"/>
      <c r="D274" s="202" t="s">
        <v>147</v>
      </c>
      <c r="E274" s="209" t="s">
        <v>1</v>
      </c>
      <c r="F274" s="210" t="s">
        <v>754</v>
      </c>
      <c r="G274" s="208"/>
      <c r="H274" s="211">
        <v>0.49</v>
      </c>
      <c r="I274" s="212"/>
      <c r="J274" s="208"/>
      <c r="K274" s="208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147</v>
      </c>
      <c r="AU274" s="217" t="s">
        <v>92</v>
      </c>
      <c r="AV274" s="13" t="s">
        <v>92</v>
      </c>
      <c r="AW274" s="13" t="s">
        <v>39</v>
      </c>
      <c r="AX274" s="13" t="s">
        <v>82</v>
      </c>
      <c r="AY274" s="217" t="s">
        <v>127</v>
      </c>
    </row>
    <row r="275" spans="1:65" s="13" customFormat="1" ht="11.25">
      <c r="B275" s="207"/>
      <c r="C275" s="208"/>
      <c r="D275" s="202" t="s">
        <v>147</v>
      </c>
      <c r="E275" s="209" t="s">
        <v>1</v>
      </c>
      <c r="F275" s="210" t="s">
        <v>755</v>
      </c>
      <c r="G275" s="208"/>
      <c r="H275" s="211">
        <v>1.591</v>
      </c>
      <c r="I275" s="212"/>
      <c r="J275" s="208"/>
      <c r="K275" s="208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147</v>
      </c>
      <c r="AU275" s="217" t="s">
        <v>92</v>
      </c>
      <c r="AV275" s="13" t="s">
        <v>92</v>
      </c>
      <c r="AW275" s="13" t="s">
        <v>39</v>
      </c>
      <c r="AX275" s="13" t="s">
        <v>82</v>
      </c>
      <c r="AY275" s="217" t="s">
        <v>127</v>
      </c>
    </row>
    <row r="276" spans="1:65" s="14" customFormat="1" ht="11.25">
      <c r="B276" s="218"/>
      <c r="C276" s="219"/>
      <c r="D276" s="202" t="s">
        <v>147</v>
      </c>
      <c r="E276" s="220" t="s">
        <v>1</v>
      </c>
      <c r="F276" s="221" t="s">
        <v>149</v>
      </c>
      <c r="G276" s="219"/>
      <c r="H276" s="222">
        <v>2.081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147</v>
      </c>
      <c r="AU276" s="228" t="s">
        <v>92</v>
      </c>
      <c r="AV276" s="14" t="s">
        <v>134</v>
      </c>
      <c r="AW276" s="14" t="s">
        <v>39</v>
      </c>
      <c r="AX276" s="14" t="s">
        <v>90</v>
      </c>
      <c r="AY276" s="228" t="s">
        <v>127</v>
      </c>
    </row>
    <row r="277" spans="1:65" s="2" customFormat="1" ht="16.5" customHeight="1">
      <c r="A277" s="35"/>
      <c r="B277" s="36"/>
      <c r="C277" s="188" t="s">
        <v>375</v>
      </c>
      <c r="D277" s="188" t="s">
        <v>130</v>
      </c>
      <c r="E277" s="189" t="s">
        <v>609</v>
      </c>
      <c r="F277" s="190" t="s">
        <v>610</v>
      </c>
      <c r="G277" s="191" t="s">
        <v>301</v>
      </c>
      <c r="H277" s="192">
        <v>147.578</v>
      </c>
      <c r="I277" s="193"/>
      <c r="J277" s="194">
        <f>ROUND(I277*H277,2)</f>
        <v>0</v>
      </c>
      <c r="K277" s="195"/>
      <c r="L277" s="40"/>
      <c r="M277" s="196" t="s">
        <v>1</v>
      </c>
      <c r="N277" s="197" t="s">
        <v>47</v>
      </c>
      <c r="O277" s="72"/>
      <c r="P277" s="198">
        <f>O277*H277</f>
        <v>0</v>
      </c>
      <c r="Q277" s="198">
        <v>0</v>
      </c>
      <c r="R277" s="198">
        <f>Q277*H277</f>
        <v>0</v>
      </c>
      <c r="S277" s="198">
        <v>0</v>
      </c>
      <c r="T277" s="19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0" t="s">
        <v>134</v>
      </c>
      <c r="AT277" s="200" t="s">
        <v>130</v>
      </c>
      <c r="AU277" s="200" t="s">
        <v>92</v>
      </c>
      <c r="AY277" s="17" t="s">
        <v>127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7" t="s">
        <v>90</v>
      </c>
      <c r="BK277" s="201">
        <f>ROUND(I277*H277,2)</f>
        <v>0</v>
      </c>
      <c r="BL277" s="17" t="s">
        <v>134</v>
      </c>
      <c r="BM277" s="200" t="s">
        <v>381</v>
      </c>
    </row>
    <row r="278" spans="1:65" s="2" customFormat="1" ht="19.5">
      <c r="A278" s="35"/>
      <c r="B278" s="36"/>
      <c r="C278" s="37"/>
      <c r="D278" s="202" t="s">
        <v>135</v>
      </c>
      <c r="E278" s="37"/>
      <c r="F278" s="203" t="s">
        <v>612</v>
      </c>
      <c r="G278" s="37"/>
      <c r="H278" s="37"/>
      <c r="I278" s="204"/>
      <c r="J278" s="37"/>
      <c r="K278" s="37"/>
      <c r="L278" s="40"/>
      <c r="M278" s="205"/>
      <c r="N278" s="206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7" t="s">
        <v>135</v>
      </c>
      <c r="AU278" s="17" t="s">
        <v>92</v>
      </c>
    </row>
    <row r="279" spans="1:65" s="13" customFormat="1" ht="11.25">
      <c r="B279" s="207"/>
      <c r="C279" s="208"/>
      <c r="D279" s="202" t="s">
        <v>147</v>
      </c>
      <c r="E279" s="209" t="s">
        <v>1</v>
      </c>
      <c r="F279" s="210" t="s">
        <v>756</v>
      </c>
      <c r="G279" s="208"/>
      <c r="H279" s="211">
        <v>9.1639999999999997</v>
      </c>
      <c r="I279" s="212"/>
      <c r="J279" s="208"/>
      <c r="K279" s="208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147</v>
      </c>
      <c r="AU279" s="217" t="s">
        <v>92</v>
      </c>
      <c r="AV279" s="13" t="s">
        <v>92</v>
      </c>
      <c r="AW279" s="13" t="s">
        <v>39</v>
      </c>
      <c r="AX279" s="13" t="s">
        <v>82</v>
      </c>
      <c r="AY279" s="217" t="s">
        <v>127</v>
      </c>
    </row>
    <row r="280" spans="1:65" s="13" customFormat="1" ht="11.25">
      <c r="B280" s="207"/>
      <c r="C280" s="208"/>
      <c r="D280" s="202" t="s">
        <v>147</v>
      </c>
      <c r="E280" s="209" t="s">
        <v>1</v>
      </c>
      <c r="F280" s="210" t="s">
        <v>757</v>
      </c>
      <c r="G280" s="208"/>
      <c r="H280" s="211">
        <v>2.9000000000000001E-2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147</v>
      </c>
      <c r="AU280" s="217" t="s">
        <v>92</v>
      </c>
      <c r="AV280" s="13" t="s">
        <v>92</v>
      </c>
      <c r="AW280" s="13" t="s">
        <v>39</v>
      </c>
      <c r="AX280" s="13" t="s">
        <v>82</v>
      </c>
      <c r="AY280" s="217" t="s">
        <v>127</v>
      </c>
    </row>
    <row r="281" spans="1:65" s="13" customFormat="1" ht="11.25">
      <c r="B281" s="207"/>
      <c r="C281" s="208"/>
      <c r="D281" s="202" t="s">
        <v>147</v>
      </c>
      <c r="E281" s="209" t="s">
        <v>1</v>
      </c>
      <c r="F281" s="210" t="s">
        <v>758</v>
      </c>
      <c r="G281" s="208"/>
      <c r="H281" s="211">
        <v>127.51600000000001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147</v>
      </c>
      <c r="AU281" s="217" t="s">
        <v>92</v>
      </c>
      <c r="AV281" s="13" t="s">
        <v>92</v>
      </c>
      <c r="AW281" s="13" t="s">
        <v>39</v>
      </c>
      <c r="AX281" s="13" t="s">
        <v>82</v>
      </c>
      <c r="AY281" s="217" t="s">
        <v>127</v>
      </c>
    </row>
    <row r="282" spans="1:65" s="13" customFormat="1" ht="11.25">
      <c r="B282" s="207"/>
      <c r="C282" s="208"/>
      <c r="D282" s="202" t="s">
        <v>147</v>
      </c>
      <c r="E282" s="209" t="s">
        <v>1</v>
      </c>
      <c r="F282" s="210" t="s">
        <v>759</v>
      </c>
      <c r="G282" s="208"/>
      <c r="H282" s="211">
        <v>2.081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147</v>
      </c>
      <c r="AU282" s="217" t="s">
        <v>92</v>
      </c>
      <c r="AV282" s="13" t="s">
        <v>92</v>
      </c>
      <c r="AW282" s="13" t="s">
        <v>39</v>
      </c>
      <c r="AX282" s="13" t="s">
        <v>82</v>
      </c>
      <c r="AY282" s="217" t="s">
        <v>127</v>
      </c>
    </row>
    <row r="283" spans="1:65" s="13" customFormat="1" ht="11.25">
      <c r="B283" s="207"/>
      <c r="C283" s="208"/>
      <c r="D283" s="202" t="s">
        <v>147</v>
      </c>
      <c r="E283" s="209" t="s">
        <v>1</v>
      </c>
      <c r="F283" s="210" t="s">
        <v>760</v>
      </c>
      <c r="G283" s="208"/>
      <c r="H283" s="211">
        <v>4.7930000000000001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147</v>
      </c>
      <c r="AU283" s="217" t="s">
        <v>92</v>
      </c>
      <c r="AV283" s="13" t="s">
        <v>92</v>
      </c>
      <c r="AW283" s="13" t="s">
        <v>39</v>
      </c>
      <c r="AX283" s="13" t="s">
        <v>82</v>
      </c>
      <c r="AY283" s="217" t="s">
        <v>127</v>
      </c>
    </row>
    <row r="284" spans="1:65" s="13" customFormat="1" ht="11.25">
      <c r="B284" s="207"/>
      <c r="C284" s="208"/>
      <c r="D284" s="202" t="s">
        <v>147</v>
      </c>
      <c r="E284" s="209" t="s">
        <v>1</v>
      </c>
      <c r="F284" s="210" t="s">
        <v>761</v>
      </c>
      <c r="G284" s="208"/>
      <c r="H284" s="211">
        <v>3.9950000000000001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147</v>
      </c>
      <c r="AU284" s="217" t="s">
        <v>92</v>
      </c>
      <c r="AV284" s="13" t="s">
        <v>92</v>
      </c>
      <c r="AW284" s="13" t="s">
        <v>39</v>
      </c>
      <c r="AX284" s="13" t="s">
        <v>82</v>
      </c>
      <c r="AY284" s="217" t="s">
        <v>127</v>
      </c>
    </row>
    <row r="285" spans="1:65" s="14" customFormat="1" ht="11.25">
      <c r="B285" s="218"/>
      <c r="C285" s="219"/>
      <c r="D285" s="202" t="s">
        <v>147</v>
      </c>
      <c r="E285" s="220" t="s">
        <v>1</v>
      </c>
      <c r="F285" s="221" t="s">
        <v>149</v>
      </c>
      <c r="G285" s="219"/>
      <c r="H285" s="222">
        <v>147.578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147</v>
      </c>
      <c r="AU285" s="228" t="s">
        <v>92</v>
      </c>
      <c r="AV285" s="14" t="s">
        <v>134</v>
      </c>
      <c r="AW285" s="14" t="s">
        <v>39</v>
      </c>
      <c r="AX285" s="14" t="s">
        <v>90</v>
      </c>
      <c r="AY285" s="228" t="s">
        <v>127</v>
      </c>
    </row>
    <row r="286" spans="1:65" s="2" customFormat="1" ht="24.2" customHeight="1">
      <c r="A286" s="35"/>
      <c r="B286" s="36"/>
      <c r="C286" s="188" t="s">
        <v>279</v>
      </c>
      <c r="D286" s="188" t="s">
        <v>130</v>
      </c>
      <c r="E286" s="189" t="s">
        <v>617</v>
      </c>
      <c r="F286" s="190" t="s">
        <v>618</v>
      </c>
      <c r="G286" s="191" t="s">
        <v>301</v>
      </c>
      <c r="H286" s="192">
        <v>3541.8719999999998</v>
      </c>
      <c r="I286" s="193"/>
      <c r="J286" s="194">
        <f>ROUND(I286*H286,2)</f>
        <v>0</v>
      </c>
      <c r="K286" s="195"/>
      <c r="L286" s="40"/>
      <c r="M286" s="196" t="s">
        <v>1</v>
      </c>
      <c r="N286" s="197" t="s">
        <v>47</v>
      </c>
      <c r="O286" s="72"/>
      <c r="P286" s="198">
        <f>O286*H286</f>
        <v>0</v>
      </c>
      <c r="Q286" s="198">
        <v>0</v>
      </c>
      <c r="R286" s="198">
        <f>Q286*H286</f>
        <v>0</v>
      </c>
      <c r="S286" s="198">
        <v>0</v>
      </c>
      <c r="T286" s="19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0" t="s">
        <v>134</v>
      </c>
      <c r="AT286" s="200" t="s">
        <v>130</v>
      </c>
      <c r="AU286" s="200" t="s">
        <v>92</v>
      </c>
      <c r="AY286" s="17" t="s">
        <v>127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17" t="s">
        <v>90</v>
      </c>
      <c r="BK286" s="201">
        <f>ROUND(I286*H286,2)</f>
        <v>0</v>
      </c>
      <c r="BL286" s="17" t="s">
        <v>134</v>
      </c>
      <c r="BM286" s="200" t="s">
        <v>385</v>
      </c>
    </row>
    <row r="287" spans="1:65" s="2" customFormat="1" ht="29.25">
      <c r="A287" s="35"/>
      <c r="B287" s="36"/>
      <c r="C287" s="37"/>
      <c r="D287" s="202" t="s">
        <v>135</v>
      </c>
      <c r="E287" s="37"/>
      <c r="F287" s="203" t="s">
        <v>620</v>
      </c>
      <c r="G287" s="37"/>
      <c r="H287" s="37"/>
      <c r="I287" s="204"/>
      <c r="J287" s="37"/>
      <c r="K287" s="37"/>
      <c r="L287" s="40"/>
      <c r="M287" s="205"/>
      <c r="N287" s="206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7" t="s">
        <v>135</v>
      </c>
      <c r="AU287" s="17" t="s">
        <v>92</v>
      </c>
    </row>
    <row r="288" spans="1:65" s="13" customFormat="1" ht="11.25">
      <c r="B288" s="207"/>
      <c r="C288" s="208"/>
      <c r="D288" s="202" t="s">
        <v>147</v>
      </c>
      <c r="E288" s="209" t="s">
        <v>1</v>
      </c>
      <c r="F288" s="210" t="s">
        <v>762</v>
      </c>
      <c r="G288" s="208"/>
      <c r="H288" s="211">
        <v>3541.8719999999998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147</v>
      </c>
      <c r="AU288" s="217" t="s">
        <v>92</v>
      </c>
      <c r="AV288" s="13" t="s">
        <v>92</v>
      </c>
      <c r="AW288" s="13" t="s">
        <v>39</v>
      </c>
      <c r="AX288" s="13" t="s">
        <v>82</v>
      </c>
      <c r="AY288" s="217" t="s">
        <v>127</v>
      </c>
    </row>
    <row r="289" spans="1:65" s="14" customFormat="1" ht="11.25">
      <c r="B289" s="218"/>
      <c r="C289" s="219"/>
      <c r="D289" s="202" t="s">
        <v>147</v>
      </c>
      <c r="E289" s="220" t="s">
        <v>1</v>
      </c>
      <c r="F289" s="221" t="s">
        <v>149</v>
      </c>
      <c r="G289" s="219"/>
      <c r="H289" s="222">
        <v>3541.8719999999998</v>
      </c>
      <c r="I289" s="223"/>
      <c r="J289" s="219"/>
      <c r="K289" s="219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147</v>
      </c>
      <c r="AU289" s="228" t="s">
        <v>92</v>
      </c>
      <c r="AV289" s="14" t="s">
        <v>134</v>
      </c>
      <c r="AW289" s="14" t="s">
        <v>39</v>
      </c>
      <c r="AX289" s="14" t="s">
        <v>90</v>
      </c>
      <c r="AY289" s="228" t="s">
        <v>127</v>
      </c>
    </row>
    <row r="290" spans="1:65" s="2" customFormat="1" ht="37.9" customHeight="1">
      <c r="A290" s="35"/>
      <c r="B290" s="36"/>
      <c r="C290" s="188" t="s">
        <v>382</v>
      </c>
      <c r="D290" s="188" t="s">
        <v>130</v>
      </c>
      <c r="E290" s="189" t="s">
        <v>623</v>
      </c>
      <c r="F290" s="190" t="s">
        <v>624</v>
      </c>
      <c r="G290" s="191" t="s">
        <v>301</v>
      </c>
      <c r="H290" s="192">
        <v>2.081</v>
      </c>
      <c r="I290" s="193"/>
      <c r="J290" s="194">
        <f>ROUND(I290*H290,2)</f>
        <v>0</v>
      </c>
      <c r="K290" s="195"/>
      <c r="L290" s="40"/>
      <c r="M290" s="196" t="s">
        <v>1</v>
      </c>
      <c r="N290" s="197" t="s">
        <v>47</v>
      </c>
      <c r="O290" s="72"/>
      <c r="P290" s="198">
        <f>O290*H290</f>
        <v>0</v>
      </c>
      <c r="Q290" s="198">
        <v>0</v>
      </c>
      <c r="R290" s="198">
        <f>Q290*H290</f>
        <v>0</v>
      </c>
      <c r="S290" s="198">
        <v>0</v>
      </c>
      <c r="T290" s="19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0" t="s">
        <v>134</v>
      </c>
      <c r="AT290" s="200" t="s">
        <v>130</v>
      </c>
      <c r="AU290" s="200" t="s">
        <v>92</v>
      </c>
      <c r="AY290" s="17" t="s">
        <v>127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7" t="s">
        <v>90</v>
      </c>
      <c r="BK290" s="201">
        <f>ROUND(I290*H290,2)</f>
        <v>0</v>
      </c>
      <c r="BL290" s="17" t="s">
        <v>134</v>
      </c>
      <c r="BM290" s="200" t="s">
        <v>388</v>
      </c>
    </row>
    <row r="291" spans="1:65" s="2" customFormat="1" ht="29.25">
      <c r="A291" s="35"/>
      <c r="B291" s="36"/>
      <c r="C291" s="37"/>
      <c r="D291" s="202" t="s">
        <v>135</v>
      </c>
      <c r="E291" s="37"/>
      <c r="F291" s="203" t="s">
        <v>626</v>
      </c>
      <c r="G291" s="37"/>
      <c r="H291" s="37"/>
      <c r="I291" s="204"/>
      <c r="J291" s="37"/>
      <c r="K291" s="37"/>
      <c r="L291" s="40"/>
      <c r="M291" s="205"/>
      <c r="N291" s="206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7" t="s">
        <v>135</v>
      </c>
      <c r="AU291" s="17" t="s">
        <v>92</v>
      </c>
    </row>
    <row r="292" spans="1:65" s="13" customFormat="1" ht="11.25">
      <c r="B292" s="207"/>
      <c r="C292" s="208"/>
      <c r="D292" s="202" t="s">
        <v>147</v>
      </c>
      <c r="E292" s="209" t="s">
        <v>1</v>
      </c>
      <c r="F292" s="210" t="s">
        <v>759</v>
      </c>
      <c r="G292" s="208"/>
      <c r="H292" s="211">
        <v>2.081</v>
      </c>
      <c r="I292" s="212"/>
      <c r="J292" s="208"/>
      <c r="K292" s="208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147</v>
      </c>
      <c r="AU292" s="217" t="s">
        <v>92</v>
      </c>
      <c r="AV292" s="13" t="s">
        <v>92</v>
      </c>
      <c r="AW292" s="13" t="s">
        <v>39</v>
      </c>
      <c r="AX292" s="13" t="s">
        <v>82</v>
      </c>
      <c r="AY292" s="217" t="s">
        <v>127</v>
      </c>
    </row>
    <row r="293" spans="1:65" s="14" customFormat="1" ht="11.25">
      <c r="B293" s="218"/>
      <c r="C293" s="219"/>
      <c r="D293" s="202" t="s">
        <v>147</v>
      </c>
      <c r="E293" s="220" t="s">
        <v>1</v>
      </c>
      <c r="F293" s="221" t="s">
        <v>149</v>
      </c>
      <c r="G293" s="219"/>
      <c r="H293" s="222">
        <v>2.081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147</v>
      </c>
      <c r="AU293" s="228" t="s">
        <v>92</v>
      </c>
      <c r="AV293" s="14" t="s">
        <v>134</v>
      </c>
      <c r="AW293" s="14" t="s">
        <v>39</v>
      </c>
      <c r="AX293" s="14" t="s">
        <v>90</v>
      </c>
      <c r="AY293" s="228" t="s">
        <v>127</v>
      </c>
    </row>
    <row r="294" spans="1:65" s="2" customFormat="1" ht="44.25" customHeight="1">
      <c r="A294" s="35"/>
      <c r="B294" s="36"/>
      <c r="C294" s="188" t="s">
        <v>285</v>
      </c>
      <c r="D294" s="188" t="s">
        <v>130</v>
      </c>
      <c r="E294" s="189" t="s">
        <v>627</v>
      </c>
      <c r="F294" s="190" t="s">
        <v>628</v>
      </c>
      <c r="G294" s="191" t="s">
        <v>301</v>
      </c>
      <c r="H294" s="192">
        <v>127.51600000000001</v>
      </c>
      <c r="I294" s="193"/>
      <c r="J294" s="194">
        <f>ROUND(I294*H294,2)</f>
        <v>0</v>
      </c>
      <c r="K294" s="195"/>
      <c r="L294" s="40"/>
      <c r="M294" s="196" t="s">
        <v>1</v>
      </c>
      <c r="N294" s="197" t="s">
        <v>47</v>
      </c>
      <c r="O294" s="72"/>
      <c r="P294" s="198">
        <f>O294*H294</f>
        <v>0</v>
      </c>
      <c r="Q294" s="198">
        <v>0</v>
      </c>
      <c r="R294" s="198">
        <f>Q294*H294</f>
        <v>0</v>
      </c>
      <c r="S294" s="198">
        <v>0</v>
      </c>
      <c r="T294" s="19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0" t="s">
        <v>134</v>
      </c>
      <c r="AT294" s="200" t="s">
        <v>130</v>
      </c>
      <c r="AU294" s="200" t="s">
        <v>92</v>
      </c>
      <c r="AY294" s="17" t="s">
        <v>127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7" t="s">
        <v>90</v>
      </c>
      <c r="BK294" s="201">
        <f>ROUND(I294*H294,2)</f>
        <v>0</v>
      </c>
      <c r="BL294" s="17" t="s">
        <v>134</v>
      </c>
      <c r="BM294" s="200" t="s">
        <v>392</v>
      </c>
    </row>
    <row r="295" spans="1:65" s="2" customFormat="1" ht="29.25">
      <c r="A295" s="35"/>
      <c r="B295" s="36"/>
      <c r="C295" s="37"/>
      <c r="D295" s="202" t="s">
        <v>135</v>
      </c>
      <c r="E295" s="37"/>
      <c r="F295" s="203" t="s">
        <v>628</v>
      </c>
      <c r="G295" s="37"/>
      <c r="H295" s="37"/>
      <c r="I295" s="204"/>
      <c r="J295" s="37"/>
      <c r="K295" s="37"/>
      <c r="L295" s="40"/>
      <c r="M295" s="205"/>
      <c r="N295" s="206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7" t="s">
        <v>135</v>
      </c>
      <c r="AU295" s="17" t="s">
        <v>92</v>
      </c>
    </row>
    <row r="296" spans="1:65" s="13" customFormat="1" ht="11.25">
      <c r="B296" s="207"/>
      <c r="C296" s="208"/>
      <c r="D296" s="202" t="s">
        <v>147</v>
      </c>
      <c r="E296" s="209" t="s">
        <v>1</v>
      </c>
      <c r="F296" s="210" t="s">
        <v>758</v>
      </c>
      <c r="G296" s="208"/>
      <c r="H296" s="211">
        <v>127.51600000000001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147</v>
      </c>
      <c r="AU296" s="217" t="s">
        <v>92</v>
      </c>
      <c r="AV296" s="13" t="s">
        <v>92</v>
      </c>
      <c r="AW296" s="13" t="s">
        <v>39</v>
      </c>
      <c r="AX296" s="13" t="s">
        <v>82</v>
      </c>
      <c r="AY296" s="217" t="s">
        <v>127</v>
      </c>
    </row>
    <row r="297" spans="1:65" s="14" customFormat="1" ht="11.25">
      <c r="B297" s="218"/>
      <c r="C297" s="219"/>
      <c r="D297" s="202" t="s">
        <v>147</v>
      </c>
      <c r="E297" s="220" t="s">
        <v>1</v>
      </c>
      <c r="F297" s="221" t="s">
        <v>149</v>
      </c>
      <c r="G297" s="219"/>
      <c r="H297" s="222">
        <v>127.51600000000001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147</v>
      </c>
      <c r="AU297" s="228" t="s">
        <v>92</v>
      </c>
      <c r="AV297" s="14" t="s">
        <v>134</v>
      </c>
      <c r="AW297" s="14" t="s">
        <v>39</v>
      </c>
      <c r="AX297" s="14" t="s">
        <v>90</v>
      </c>
      <c r="AY297" s="228" t="s">
        <v>127</v>
      </c>
    </row>
    <row r="298" spans="1:65" s="2" customFormat="1" ht="44.25" customHeight="1">
      <c r="A298" s="35"/>
      <c r="B298" s="36"/>
      <c r="C298" s="188" t="s">
        <v>389</v>
      </c>
      <c r="D298" s="188" t="s">
        <v>130</v>
      </c>
      <c r="E298" s="189" t="s">
        <v>631</v>
      </c>
      <c r="F298" s="190" t="s">
        <v>632</v>
      </c>
      <c r="G298" s="191" t="s">
        <v>301</v>
      </c>
      <c r="H298" s="192">
        <v>9.1929999999999996</v>
      </c>
      <c r="I298" s="193"/>
      <c r="J298" s="194">
        <f>ROUND(I298*H298,2)</f>
        <v>0</v>
      </c>
      <c r="K298" s="195"/>
      <c r="L298" s="40"/>
      <c r="M298" s="196" t="s">
        <v>1</v>
      </c>
      <c r="N298" s="197" t="s">
        <v>47</v>
      </c>
      <c r="O298" s="72"/>
      <c r="P298" s="198">
        <f>O298*H298</f>
        <v>0</v>
      </c>
      <c r="Q298" s="198">
        <v>0</v>
      </c>
      <c r="R298" s="198">
        <f>Q298*H298</f>
        <v>0</v>
      </c>
      <c r="S298" s="198">
        <v>0</v>
      </c>
      <c r="T298" s="19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0" t="s">
        <v>134</v>
      </c>
      <c r="AT298" s="200" t="s">
        <v>130</v>
      </c>
      <c r="AU298" s="200" t="s">
        <v>92</v>
      </c>
      <c r="AY298" s="17" t="s">
        <v>127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7" t="s">
        <v>90</v>
      </c>
      <c r="BK298" s="201">
        <f>ROUND(I298*H298,2)</f>
        <v>0</v>
      </c>
      <c r="BL298" s="17" t="s">
        <v>134</v>
      </c>
      <c r="BM298" s="200" t="s">
        <v>396</v>
      </c>
    </row>
    <row r="299" spans="1:65" s="2" customFormat="1" ht="29.25">
      <c r="A299" s="35"/>
      <c r="B299" s="36"/>
      <c r="C299" s="37"/>
      <c r="D299" s="202" t="s">
        <v>135</v>
      </c>
      <c r="E299" s="37"/>
      <c r="F299" s="203" t="s">
        <v>632</v>
      </c>
      <c r="G299" s="37"/>
      <c r="H299" s="37"/>
      <c r="I299" s="204"/>
      <c r="J299" s="37"/>
      <c r="K299" s="37"/>
      <c r="L299" s="40"/>
      <c r="M299" s="205"/>
      <c r="N299" s="206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7" t="s">
        <v>135</v>
      </c>
      <c r="AU299" s="17" t="s">
        <v>92</v>
      </c>
    </row>
    <row r="300" spans="1:65" s="13" customFormat="1" ht="11.25">
      <c r="B300" s="207"/>
      <c r="C300" s="208"/>
      <c r="D300" s="202" t="s">
        <v>147</v>
      </c>
      <c r="E300" s="209" t="s">
        <v>1</v>
      </c>
      <c r="F300" s="210" t="s">
        <v>756</v>
      </c>
      <c r="G300" s="208"/>
      <c r="H300" s="211">
        <v>9.1639999999999997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147</v>
      </c>
      <c r="AU300" s="217" t="s">
        <v>92</v>
      </c>
      <c r="AV300" s="13" t="s">
        <v>92</v>
      </c>
      <c r="AW300" s="13" t="s">
        <v>39</v>
      </c>
      <c r="AX300" s="13" t="s">
        <v>82</v>
      </c>
      <c r="AY300" s="217" t="s">
        <v>127</v>
      </c>
    </row>
    <row r="301" spans="1:65" s="13" customFormat="1" ht="11.25">
      <c r="B301" s="207"/>
      <c r="C301" s="208"/>
      <c r="D301" s="202" t="s">
        <v>147</v>
      </c>
      <c r="E301" s="209" t="s">
        <v>1</v>
      </c>
      <c r="F301" s="210" t="s">
        <v>757</v>
      </c>
      <c r="G301" s="208"/>
      <c r="H301" s="211">
        <v>2.9000000000000001E-2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147</v>
      </c>
      <c r="AU301" s="217" t="s">
        <v>92</v>
      </c>
      <c r="AV301" s="13" t="s">
        <v>92</v>
      </c>
      <c r="AW301" s="13" t="s">
        <v>39</v>
      </c>
      <c r="AX301" s="13" t="s">
        <v>82</v>
      </c>
      <c r="AY301" s="217" t="s">
        <v>127</v>
      </c>
    </row>
    <row r="302" spans="1:65" s="14" customFormat="1" ht="11.25">
      <c r="B302" s="218"/>
      <c r="C302" s="219"/>
      <c r="D302" s="202" t="s">
        <v>147</v>
      </c>
      <c r="E302" s="220" t="s">
        <v>1</v>
      </c>
      <c r="F302" s="221" t="s">
        <v>149</v>
      </c>
      <c r="G302" s="219"/>
      <c r="H302" s="222">
        <v>9.1929999999999996</v>
      </c>
      <c r="I302" s="223"/>
      <c r="J302" s="219"/>
      <c r="K302" s="219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147</v>
      </c>
      <c r="AU302" s="228" t="s">
        <v>92</v>
      </c>
      <c r="AV302" s="14" t="s">
        <v>134</v>
      </c>
      <c r="AW302" s="14" t="s">
        <v>39</v>
      </c>
      <c r="AX302" s="14" t="s">
        <v>90</v>
      </c>
      <c r="AY302" s="228" t="s">
        <v>127</v>
      </c>
    </row>
    <row r="303" spans="1:65" s="12" customFormat="1" ht="22.9" customHeight="1">
      <c r="B303" s="172"/>
      <c r="C303" s="173"/>
      <c r="D303" s="174" t="s">
        <v>81</v>
      </c>
      <c r="E303" s="186" t="s">
        <v>634</v>
      </c>
      <c r="F303" s="186" t="s">
        <v>635</v>
      </c>
      <c r="G303" s="173"/>
      <c r="H303" s="173"/>
      <c r="I303" s="176"/>
      <c r="J303" s="187">
        <f>BK303</f>
        <v>0</v>
      </c>
      <c r="K303" s="173"/>
      <c r="L303" s="178"/>
      <c r="M303" s="179"/>
      <c r="N303" s="180"/>
      <c r="O303" s="180"/>
      <c r="P303" s="181">
        <f>SUM(P304:P305)</f>
        <v>0</v>
      </c>
      <c r="Q303" s="180"/>
      <c r="R303" s="181">
        <f>SUM(R304:R305)</f>
        <v>0</v>
      </c>
      <c r="S303" s="180"/>
      <c r="T303" s="182">
        <f>SUM(T304:T305)</f>
        <v>0</v>
      </c>
      <c r="AR303" s="183" t="s">
        <v>90</v>
      </c>
      <c r="AT303" s="184" t="s">
        <v>81</v>
      </c>
      <c r="AU303" s="184" t="s">
        <v>90</v>
      </c>
      <c r="AY303" s="183" t="s">
        <v>127</v>
      </c>
      <c r="BK303" s="185">
        <f>SUM(BK304:BK305)</f>
        <v>0</v>
      </c>
    </row>
    <row r="304" spans="1:65" s="2" customFormat="1" ht="21.75" customHeight="1">
      <c r="A304" s="35"/>
      <c r="B304" s="36"/>
      <c r="C304" s="188" t="s">
        <v>290</v>
      </c>
      <c r="D304" s="188" t="s">
        <v>130</v>
      </c>
      <c r="E304" s="189" t="s">
        <v>763</v>
      </c>
      <c r="F304" s="190" t="s">
        <v>764</v>
      </c>
      <c r="G304" s="191" t="s">
        <v>301</v>
      </c>
      <c r="H304" s="192">
        <v>176.07599999999999</v>
      </c>
      <c r="I304" s="193"/>
      <c r="J304" s="194">
        <f>ROUND(I304*H304,2)</f>
        <v>0</v>
      </c>
      <c r="K304" s="195"/>
      <c r="L304" s="40"/>
      <c r="M304" s="196" t="s">
        <v>1</v>
      </c>
      <c r="N304" s="197" t="s">
        <v>47</v>
      </c>
      <c r="O304" s="72"/>
      <c r="P304" s="198">
        <f>O304*H304</f>
        <v>0</v>
      </c>
      <c r="Q304" s="198">
        <v>0</v>
      </c>
      <c r="R304" s="198">
        <f>Q304*H304</f>
        <v>0</v>
      </c>
      <c r="S304" s="198">
        <v>0</v>
      </c>
      <c r="T304" s="19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0" t="s">
        <v>134</v>
      </c>
      <c r="AT304" s="200" t="s">
        <v>130</v>
      </c>
      <c r="AU304" s="200" t="s">
        <v>92</v>
      </c>
      <c r="AY304" s="17" t="s">
        <v>127</v>
      </c>
      <c r="BE304" s="201">
        <f>IF(N304="základní",J304,0)</f>
        <v>0</v>
      </c>
      <c r="BF304" s="201">
        <f>IF(N304="snížená",J304,0)</f>
        <v>0</v>
      </c>
      <c r="BG304" s="201">
        <f>IF(N304="zákl. přenesená",J304,0)</f>
        <v>0</v>
      </c>
      <c r="BH304" s="201">
        <f>IF(N304="sníž. přenesená",J304,0)</f>
        <v>0</v>
      </c>
      <c r="BI304" s="201">
        <f>IF(N304="nulová",J304,0)</f>
        <v>0</v>
      </c>
      <c r="BJ304" s="17" t="s">
        <v>90</v>
      </c>
      <c r="BK304" s="201">
        <f>ROUND(I304*H304,2)</f>
        <v>0</v>
      </c>
      <c r="BL304" s="17" t="s">
        <v>134</v>
      </c>
      <c r="BM304" s="200" t="s">
        <v>400</v>
      </c>
    </row>
    <row r="305" spans="1:65" s="2" customFormat="1" ht="19.5">
      <c r="A305" s="35"/>
      <c r="B305" s="36"/>
      <c r="C305" s="37"/>
      <c r="D305" s="202" t="s">
        <v>135</v>
      </c>
      <c r="E305" s="37"/>
      <c r="F305" s="203" t="s">
        <v>765</v>
      </c>
      <c r="G305" s="37"/>
      <c r="H305" s="37"/>
      <c r="I305" s="204"/>
      <c r="J305" s="37"/>
      <c r="K305" s="37"/>
      <c r="L305" s="40"/>
      <c r="M305" s="205"/>
      <c r="N305" s="206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7" t="s">
        <v>135</v>
      </c>
      <c r="AU305" s="17" t="s">
        <v>92</v>
      </c>
    </row>
    <row r="306" spans="1:65" s="12" customFormat="1" ht="25.9" customHeight="1">
      <c r="B306" s="172"/>
      <c r="C306" s="173"/>
      <c r="D306" s="174" t="s">
        <v>81</v>
      </c>
      <c r="E306" s="175" t="s">
        <v>766</v>
      </c>
      <c r="F306" s="175" t="s">
        <v>767</v>
      </c>
      <c r="G306" s="173"/>
      <c r="H306" s="173"/>
      <c r="I306" s="176"/>
      <c r="J306" s="177">
        <f>BK306</f>
        <v>0</v>
      </c>
      <c r="K306" s="173"/>
      <c r="L306" s="178"/>
      <c r="M306" s="179"/>
      <c r="N306" s="180"/>
      <c r="O306" s="180"/>
      <c r="P306" s="181">
        <f>P307+P318</f>
        <v>0</v>
      </c>
      <c r="Q306" s="180"/>
      <c r="R306" s="181">
        <f>R307+R318</f>
        <v>0</v>
      </c>
      <c r="S306" s="180"/>
      <c r="T306" s="182">
        <f>T307+T318</f>
        <v>0</v>
      </c>
      <c r="AR306" s="183" t="s">
        <v>92</v>
      </c>
      <c r="AT306" s="184" t="s">
        <v>81</v>
      </c>
      <c r="AU306" s="184" t="s">
        <v>82</v>
      </c>
      <c r="AY306" s="183" t="s">
        <v>127</v>
      </c>
      <c r="BK306" s="185">
        <f>BK307+BK318</f>
        <v>0</v>
      </c>
    </row>
    <row r="307" spans="1:65" s="12" customFormat="1" ht="22.9" customHeight="1">
      <c r="B307" s="172"/>
      <c r="C307" s="173"/>
      <c r="D307" s="174" t="s">
        <v>81</v>
      </c>
      <c r="E307" s="186" t="s">
        <v>768</v>
      </c>
      <c r="F307" s="186" t="s">
        <v>769</v>
      </c>
      <c r="G307" s="173"/>
      <c r="H307" s="173"/>
      <c r="I307" s="176"/>
      <c r="J307" s="187">
        <f>BK307</f>
        <v>0</v>
      </c>
      <c r="K307" s="173"/>
      <c r="L307" s="178"/>
      <c r="M307" s="179"/>
      <c r="N307" s="180"/>
      <c r="O307" s="180"/>
      <c r="P307" s="181">
        <f>SUM(P308:P317)</f>
        <v>0</v>
      </c>
      <c r="Q307" s="180"/>
      <c r="R307" s="181">
        <f>SUM(R308:R317)</f>
        <v>0</v>
      </c>
      <c r="S307" s="180"/>
      <c r="T307" s="182">
        <f>SUM(T308:T317)</f>
        <v>0</v>
      </c>
      <c r="AR307" s="183" t="s">
        <v>92</v>
      </c>
      <c r="AT307" s="184" t="s">
        <v>81</v>
      </c>
      <c r="AU307" s="184" t="s">
        <v>90</v>
      </c>
      <c r="AY307" s="183" t="s">
        <v>127</v>
      </c>
      <c r="BK307" s="185">
        <f>SUM(BK308:BK317)</f>
        <v>0</v>
      </c>
    </row>
    <row r="308" spans="1:65" s="2" customFormat="1" ht="24.2" customHeight="1">
      <c r="A308" s="35"/>
      <c r="B308" s="36"/>
      <c r="C308" s="188" t="s">
        <v>397</v>
      </c>
      <c r="D308" s="188" t="s">
        <v>130</v>
      </c>
      <c r="E308" s="189" t="s">
        <v>770</v>
      </c>
      <c r="F308" s="190" t="s">
        <v>771</v>
      </c>
      <c r="G308" s="191" t="s">
        <v>172</v>
      </c>
      <c r="H308" s="192">
        <v>105.901</v>
      </c>
      <c r="I308" s="193"/>
      <c r="J308" s="194">
        <f>ROUND(I308*H308,2)</f>
        <v>0</v>
      </c>
      <c r="K308" s="195"/>
      <c r="L308" s="40"/>
      <c r="M308" s="196" t="s">
        <v>1</v>
      </c>
      <c r="N308" s="197" t="s">
        <v>47</v>
      </c>
      <c r="O308" s="72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219</v>
      </c>
      <c r="AT308" s="200" t="s">
        <v>130</v>
      </c>
      <c r="AU308" s="200" t="s">
        <v>92</v>
      </c>
      <c r="AY308" s="17" t="s">
        <v>127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7" t="s">
        <v>90</v>
      </c>
      <c r="BK308" s="201">
        <f>ROUND(I308*H308,2)</f>
        <v>0</v>
      </c>
      <c r="BL308" s="17" t="s">
        <v>219</v>
      </c>
      <c r="BM308" s="200" t="s">
        <v>405</v>
      </c>
    </row>
    <row r="309" spans="1:65" s="2" customFormat="1" ht="29.25">
      <c r="A309" s="35"/>
      <c r="B309" s="36"/>
      <c r="C309" s="37"/>
      <c r="D309" s="202" t="s">
        <v>135</v>
      </c>
      <c r="E309" s="37"/>
      <c r="F309" s="203" t="s">
        <v>772</v>
      </c>
      <c r="G309" s="37"/>
      <c r="H309" s="37"/>
      <c r="I309" s="204"/>
      <c r="J309" s="37"/>
      <c r="K309" s="37"/>
      <c r="L309" s="40"/>
      <c r="M309" s="205"/>
      <c r="N309" s="206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7" t="s">
        <v>135</v>
      </c>
      <c r="AU309" s="17" t="s">
        <v>92</v>
      </c>
    </row>
    <row r="310" spans="1:65" s="13" customFormat="1" ht="22.5">
      <c r="B310" s="207"/>
      <c r="C310" s="208"/>
      <c r="D310" s="202" t="s">
        <v>147</v>
      </c>
      <c r="E310" s="209" t="s">
        <v>1</v>
      </c>
      <c r="F310" s="210" t="s">
        <v>773</v>
      </c>
      <c r="G310" s="208"/>
      <c r="H310" s="211">
        <v>105.901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147</v>
      </c>
      <c r="AU310" s="217" t="s">
        <v>92</v>
      </c>
      <c r="AV310" s="13" t="s">
        <v>92</v>
      </c>
      <c r="AW310" s="13" t="s">
        <v>39</v>
      </c>
      <c r="AX310" s="13" t="s">
        <v>82</v>
      </c>
      <c r="AY310" s="217" t="s">
        <v>127</v>
      </c>
    </row>
    <row r="311" spans="1:65" s="14" customFormat="1" ht="11.25">
      <c r="B311" s="218"/>
      <c r="C311" s="219"/>
      <c r="D311" s="202" t="s">
        <v>147</v>
      </c>
      <c r="E311" s="220" t="s">
        <v>1</v>
      </c>
      <c r="F311" s="221" t="s">
        <v>149</v>
      </c>
      <c r="G311" s="219"/>
      <c r="H311" s="222">
        <v>105.901</v>
      </c>
      <c r="I311" s="223"/>
      <c r="J311" s="219"/>
      <c r="K311" s="219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147</v>
      </c>
      <c r="AU311" s="228" t="s">
        <v>92</v>
      </c>
      <c r="AV311" s="14" t="s">
        <v>134</v>
      </c>
      <c r="AW311" s="14" t="s">
        <v>39</v>
      </c>
      <c r="AX311" s="14" t="s">
        <v>90</v>
      </c>
      <c r="AY311" s="228" t="s">
        <v>127</v>
      </c>
    </row>
    <row r="312" spans="1:65" s="2" customFormat="1" ht="24.2" customHeight="1">
      <c r="A312" s="35"/>
      <c r="B312" s="36"/>
      <c r="C312" s="188" t="s">
        <v>294</v>
      </c>
      <c r="D312" s="188" t="s">
        <v>130</v>
      </c>
      <c r="E312" s="189" t="s">
        <v>774</v>
      </c>
      <c r="F312" s="190" t="s">
        <v>775</v>
      </c>
      <c r="G312" s="191" t="s">
        <v>172</v>
      </c>
      <c r="H312" s="192">
        <v>9.7889999999999997</v>
      </c>
      <c r="I312" s="193"/>
      <c r="J312" s="194">
        <f>ROUND(I312*H312,2)</f>
        <v>0</v>
      </c>
      <c r="K312" s="195"/>
      <c r="L312" s="40"/>
      <c r="M312" s="196" t="s">
        <v>1</v>
      </c>
      <c r="N312" s="197" t="s">
        <v>47</v>
      </c>
      <c r="O312" s="72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0" t="s">
        <v>219</v>
      </c>
      <c r="AT312" s="200" t="s">
        <v>130</v>
      </c>
      <c r="AU312" s="200" t="s">
        <v>92</v>
      </c>
      <c r="AY312" s="17" t="s">
        <v>127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7" t="s">
        <v>90</v>
      </c>
      <c r="BK312" s="201">
        <f>ROUND(I312*H312,2)</f>
        <v>0</v>
      </c>
      <c r="BL312" s="17" t="s">
        <v>219</v>
      </c>
      <c r="BM312" s="200" t="s">
        <v>410</v>
      </c>
    </row>
    <row r="313" spans="1:65" s="2" customFormat="1" ht="19.5">
      <c r="A313" s="35"/>
      <c r="B313" s="36"/>
      <c r="C313" s="37"/>
      <c r="D313" s="202" t="s">
        <v>135</v>
      </c>
      <c r="E313" s="37"/>
      <c r="F313" s="203" t="s">
        <v>776</v>
      </c>
      <c r="G313" s="37"/>
      <c r="H313" s="37"/>
      <c r="I313" s="204"/>
      <c r="J313" s="37"/>
      <c r="K313" s="37"/>
      <c r="L313" s="40"/>
      <c r="M313" s="205"/>
      <c r="N313" s="206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7" t="s">
        <v>135</v>
      </c>
      <c r="AU313" s="17" t="s">
        <v>92</v>
      </c>
    </row>
    <row r="314" spans="1:65" s="13" customFormat="1" ht="22.5">
      <c r="B314" s="207"/>
      <c r="C314" s="208"/>
      <c r="D314" s="202" t="s">
        <v>147</v>
      </c>
      <c r="E314" s="209" t="s">
        <v>1</v>
      </c>
      <c r="F314" s="210" t="s">
        <v>777</v>
      </c>
      <c r="G314" s="208"/>
      <c r="H314" s="211">
        <v>9.7889999999999997</v>
      </c>
      <c r="I314" s="212"/>
      <c r="J314" s="208"/>
      <c r="K314" s="208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147</v>
      </c>
      <c r="AU314" s="217" t="s">
        <v>92</v>
      </c>
      <c r="AV314" s="13" t="s">
        <v>92</v>
      </c>
      <c r="AW314" s="13" t="s">
        <v>39</v>
      </c>
      <c r="AX314" s="13" t="s">
        <v>82</v>
      </c>
      <c r="AY314" s="217" t="s">
        <v>127</v>
      </c>
    </row>
    <row r="315" spans="1:65" s="14" customFormat="1" ht="11.25">
      <c r="B315" s="218"/>
      <c r="C315" s="219"/>
      <c r="D315" s="202" t="s">
        <v>147</v>
      </c>
      <c r="E315" s="220" t="s">
        <v>1</v>
      </c>
      <c r="F315" s="221" t="s">
        <v>149</v>
      </c>
      <c r="G315" s="219"/>
      <c r="H315" s="222">
        <v>9.7889999999999997</v>
      </c>
      <c r="I315" s="223"/>
      <c r="J315" s="219"/>
      <c r="K315" s="219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147</v>
      </c>
      <c r="AU315" s="228" t="s">
        <v>92</v>
      </c>
      <c r="AV315" s="14" t="s">
        <v>134</v>
      </c>
      <c r="AW315" s="14" t="s">
        <v>39</v>
      </c>
      <c r="AX315" s="14" t="s">
        <v>90</v>
      </c>
      <c r="AY315" s="228" t="s">
        <v>127</v>
      </c>
    </row>
    <row r="316" spans="1:65" s="2" customFormat="1" ht="24.2" customHeight="1">
      <c r="A316" s="35"/>
      <c r="B316" s="36"/>
      <c r="C316" s="243" t="s">
        <v>407</v>
      </c>
      <c r="D316" s="243" t="s">
        <v>239</v>
      </c>
      <c r="E316" s="244" t="s">
        <v>778</v>
      </c>
      <c r="F316" s="245" t="s">
        <v>779</v>
      </c>
      <c r="G316" s="246" t="s">
        <v>172</v>
      </c>
      <c r="H316" s="247">
        <v>121.47499999999999</v>
      </c>
      <c r="I316" s="248"/>
      <c r="J316" s="249">
        <f>ROUND(I316*H316,2)</f>
        <v>0</v>
      </c>
      <c r="K316" s="250"/>
      <c r="L316" s="251"/>
      <c r="M316" s="252" t="s">
        <v>1</v>
      </c>
      <c r="N316" s="253" t="s">
        <v>47</v>
      </c>
      <c r="O316" s="72"/>
      <c r="P316" s="198">
        <f>O316*H316</f>
        <v>0</v>
      </c>
      <c r="Q316" s="198">
        <v>0</v>
      </c>
      <c r="R316" s="198">
        <f>Q316*H316</f>
        <v>0</v>
      </c>
      <c r="S316" s="198">
        <v>0</v>
      </c>
      <c r="T316" s="19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264</v>
      </c>
      <c r="AT316" s="200" t="s">
        <v>239</v>
      </c>
      <c r="AU316" s="200" t="s">
        <v>92</v>
      </c>
      <c r="AY316" s="17" t="s">
        <v>127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7" t="s">
        <v>90</v>
      </c>
      <c r="BK316" s="201">
        <f>ROUND(I316*H316,2)</f>
        <v>0</v>
      </c>
      <c r="BL316" s="17" t="s">
        <v>219</v>
      </c>
      <c r="BM316" s="200" t="s">
        <v>415</v>
      </c>
    </row>
    <row r="317" spans="1:65" s="2" customFormat="1" ht="11.25">
      <c r="A317" s="35"/>
      <c r="B317" s="36"/>
      <c r="C317" s="37"/>
      <c r="D317" s="202" t="s">
        <v>135</v>
      </c>
      <c r="E317" s="37"/>
      <c r="F317" s="203" t="s">
        <v>779</v>
      </c>
      <c r="G317" s="37"/>
      <c r="H317" s="37"/>
      <c r="I317" s="204"/>
      <c r="J317" s="37"/>
      <c r="K317" s="37"/>
      <c r="L317" s="40"/>
      <c r="M317" s="205"/>
      <c r="N317" s="206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7" t="s">
        <v>135</v>
      </c>
      <c r="AU317" s="17" t="s">
        <v>92</v>
      </c>
    </row>
    <row r="318" spans="1:65" s="12" customFormat="1" ht="22.9" customHeight="1">
      <c r="B318" s="172"/>
      <c r="C318" s="173"/>
      <c r="D318" s="174" t="s">
        <v>81</v>
      </c>
      <c r="E318" s="186" t="s">
        <v>780</v>
      </c>
      <c r="F318" s="186" t="s">
        <v>781</v>
      </c>
      <c r="G318" s="173"/>
      <c r="H318" s="173"/>
      <c r="I318" s="176"/>
      <c r="J318" s="187">
        <f>BK318</f>
        <v>0</v>
      </c>
      <c r="K318" s="173"/>
      <c r="L318" s="178"/>
      <c r="M318" s="179"/>
      <c r="N318" s="180"/>
      <c r="O318" s="180"/>
      <c r="P318" s="181">
        <f>SUM(P319:P337)</f>
        <v>0</v>
      </c>
      <c r="Q318" s="180"/>
      <c r="R318" s="181">
        <f>SUM(R319:R337)</f>
        <v>0</v>
      </c>
      <c r="S318" s="180"/>
      <c r="T318" s="182">
        <f>SUM(T319:T337)</f>
        <v>0</v>
      </c>
      <c r="AR318" s="183" t="s">
        <v>92</v>
      </c>
      <c r="AT318" s="184" t="s">
        <v>81</v>
      </c>
      <c r="AU318" s="184" t="s">
        <v>90</v>
      </c>
      <c r="AY318" s="183" t="s">
        <v>127</v>
      </c>
      <c r="BK318" s="185">
        <f>SUM(BK319:BK337)</f>
        <v>0</v>
      </c>
    </row>
    <row r="319" spans="1:65" s="2" customFormat="1" ht="33" customHeight="1">
      <c r="A319" s="35"/>
      <c r="B319" s="36"/>
      <c r="C319" s="188" t="s">
        <v>302</v>
      </c>
      <c r="D319" s="188" t="s">
        <v>130</v>
      </c>
      <c r="E319" s="189" t="s">
        <v>782</v>
      </c>
      <c r="F319" s="190" t="s">
        <v>783</v>
      </c>
      <c r="G319" s="191" t="s">
        <v>198</v>
      </c>
      <c r="H319" s="192">
        <v>290</v>
      </c>
      <c r="I319" s="193"/>
      <c r="J319" s="194">
        <f>ROUND(I319*H319,2)</f>
        <v>0</v>
      </c>
      <c r="K319" s="195"/>
      <c r="L319" s="40"/>
      <c r="M319" s="196" t="s">
        <v>1</v>
      </c>
      <c r="N319" s="197" t="s">
        <v>47</v>
      </c>
      <c r="O319" s="72"/>
      <c r="P319" s="198">
        <f>O319*H319</f>
        <v>0</v>
      </c>
      <c r="Q319" s="198">
        <v>0</v>
      </c>
      <c r="R319" s="198">
        <f>Q319*H319</f>
        <v>0</v>
      </c>
      <c r="S319" s="198">
        <v>0</v>
      </c>
      <c r="T319" s="19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0" t="s">
        <v>219</v>
      </c>
      <c r="AT319" s="200" t="s">
        <v>130</v>
      </c>
      <c r="AU319" s="200" t="s">
        <v>92</v>
      </c>
      <c r="AY319" s="17" t="s">
        <v>127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7" t="s">
        <v>90</v>
      </c>
      <c r="BK319" s="201">
        <f>ROUND(I319*H319,2)</f>
        <v>0</v>
      </c>
      <c r="BL319" s="17" t="s">
        <v>219</v>
      </c>
      <c r="BM319" s="200" t="s">
        <v>420</v>
      </c>
    </row>
    <row r="320" spans="1:65" s="2" customFormat="1" ht="29.25">
      <c r="A320" s="35"/>
      <c r="B320" s="36"/>
      <c r="C320" s="37"/>
      <c r="D320" s="202" t="s">
        <v>135</v>
      </c>
      <c r="E320" s="37"/>
      <c r="F320" s="203" t="s">
        <v>784</v>
      </c>
      <c r="G320" s="37"/>
      <c r="H320" s="37"/>
      <c r="I320" s="204"/>
      <c r="J320" s="37"/>
      <c r="K320" s="37"/>
      <c r="L320" s="40"/>
      <c r="M320" s="205"/>
      <c r="N320" s="206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7" t="s">
        <v>135</v>
      </c>
      <c r="AU320" s="17" t="s">
        <v>92</v>
      </c>
    </row>
    <row r="321" spans="1:65" s="13" customFormat="1" ht="22.5">
      <c r="B321" s="207"/>
      <c r="C321" s="208"/>
      <c r="D321" s="202" t="s">
        <v>147</v>
      </c>
      <c r="E321" s="209" t="s">
        <v>1</v>
      </c>
      <c r="F321" s="210" t="s">
        <v>785</v>
      </c>
      <c r="G321" s="208"/>
      <c r="H321" s="211">
        <v>290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147</v>
      </c>
      <c r="AU321" s="217" t="s">
        <v>92</v>
      </c>
      <c r="AV321" s="13" t="s">
        <v>92</v>
      </c>
      <c r="AW321" s="13" t="s">
        <v>39</v>
      </c>
      <c r="AX321" s="13" t="s">
        <v>82</v>
      </c>
      <c r="AY321" s="217" t="s">
        <v>127</v>
      </c>
    </row>
    <row r="322" spans="1:65" s="14" customFormat="1" ht="11.25">
      <c r="B322" s="218"/>
      <c r="C322" s="219"/>
      <c r="D322" s="202" t="s">
        <v>147</v>
      </c>
      <c r="E322" s="220" t="s">
        <v>1</v>
      </c>
      <c r="F322" s="221" t="s">
        <v>149</v>
      </c>
      <c r="G322" s="219"/>
      <c r="H322" s="222">
        <v>290</v>
      </c>
      <c r="I322" s="223"/>
      <c r="J322" s="219"/>
      <c r="K322" s="219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147</v>
      </c>
      <c r="AU322" s="228" t="s">
        <v>92</v>
      </c>
      <c r="AV322" s="14" t="s">
        <v>134</v>
      </c>
      <c r="AW322" s="14" t="s">
        <v>39</v>
      </c>
      <c r="AX322" s="14" t="s">
        <v>90</v>
      </c>
      <c r="AY322" s="228" t="s">
        <v>127</v>
      </c>
    </row>
    <row r="323" spans="1:65" s="2" customFormat="1" ht="24.2" customHeight="1">
      <c r="A323" s="35"/>
      <c r="B323" s="36"/>
      <c r="C323" s="243" t="s">
        <v>417</v>
      </c>
      <c r="D323" s="243" t="s">
        <v>239</v>
      </c>
      <c r="E323" s="244" t="s">
        <v>786</v>
      </c>
      <c r="F323" s="245" t="s">
        <v>787</v>
      </c>
      <c r="G323" s="246" t="s">
        <v>198</v>
      </c>
      <c r="H323" s="247">
        <v>333.5</v>
      </c>
      <c r="I323" s="248"/>
      <c r="J323" s="249">
        <f>ROUND(I323*H323,2)</f>
        <v>0</v>
      </c>
      <c r="K323" s="250"/>
      <c r="L323" s="251"/>
      <c r="M323" s="252" t="s">
        <v>1</v>
      </c>
      <c r="N323" s="253" t="s">
        <v>47</v>
      </c>
      <c r="O323" s="72"/>
      <c r="P323" s="198">
        <f>O323*H323</f>
        <v>0</v>
      </c>
      <c r="Q323" s="198">
        <v>0</v>
      </c>
      <c r="R323" s="198">
        <f>Q323*H323</f>
        <v>0</v>
      </c>
      <c r="S323" s="198">
        <v>0</v>
      </c>
      <c r="T323" s="19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0" t="s">
        <v>264</v>
      </c>
      <c r="AT323" s="200" t="s">
        <v>239</v>
      </c>
      <c r="AU323" s="200" t="s">
        <v>92</v>
      </c>
      <c r="AY323" s="17" t="s">
        <v>127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7" t="s">
        <v>90</v>
      </c>
      <c r="BK323" s="201">
        <f>ROUND(I323*H323,2)</f>
        <v>0</v>
      </c>
      <c r="BL323" s="17" t="s">
        <v>219</v>
      </c>
      <c r="BM323" s="200" t="s">
        <v>425</v>
      </c>
    </row>
    <row r="324" spans="1:65" s="2" customFormat="1" ht="19.5">
      <c r="A324" s="35"/>
      <c r="B324" s="36"/>
      <c r="C324" s="37"/>
      <c r="D324" s="202" t="s">
        <v>135</v>
      </c>
      <c r="E324" s="37"/>
      <c r="F324" s="203" t="s">
        <v>787</v>
      </c>
      <c r="G324" s="37"/>
      <c r="H324" s="37"/>
      <c r="I324" s="204"/>
      <c r="J324" s="37"/>
      <c r="K324" s="37"/>
      <c r="L324" s="40"/>
      <c r="M324" s="205"/>
      <c r="N324" s="206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7" t="s">
        <v>135</v>
      </c>
      <c r="AU324" s="17" t="s">
        <v>92</v>
      </c>
    </row>
    <row r="325" spans="1:65" s="13" customFormat="1" ht="11.25">
      <c r="B325" s="207"/>
      <c r="C325" s="208"/>
      <c r="D325" s="202" t="s">
        <v>147</v>
      </c>
      <c r="E325" s="209" t="s">
        <v>1</v>
      </c>
      <c r="F325" s="210" t="s">
        <v>788</v>
      </c>
      <c r="G325" s="208"/>
      <c r="H325" s="211">
        <v>333.5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147</v>
      </c>
      <c r="AU325" s="217" t="s">
        <v>92</v>
      </c>
      <c r="AV325" s="13" t="s">
        <v>92</v>
      </c>
      <c r="AW325" s="13" t="s">
        <v>39</v>
      </c>
      <c r="AX325" s="13" t="s">
        <v>82</v>
      </c>
      <c r="AY325" s="217" t="s">
        <v>127</v>
      </c>
    </row>
    <row r="326" spans="1:65" s="14" customFormat="1" ht="11.25">
      <c r="B326" s="218"/>
      <c r="C326" s="219"/>
      <c r="D326" s="202" t="s">
        <v>147</v>
      </c>
      <c r="E326" s="220" t="s">
        <v>1</v>
      </c>
      <c r="F326" s="221" t="s">
        <v>149</v>
      </c>
      <c r="G326" s="219"/>
      <c r="H326" s="222">
        <v>333.5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147</v>
      </c>
      <c r="AU326" s="228" t="s">
        <v>92</v>
      </c>
      <c r="AV326" s="14" t="s">
        <v>134</v>
      </c>
      <c r="AW326" s="14" t="s">
        <v>39</v>
      </c>
      <c r="AX326" s="14" t="s">
        <v>90</v>
      </c>
      <c r="AY326" s="228" t="s">
        <v>127</v>
      </c>
    </row>
    <row r="327" spans="1:65" s="2" customFormat="1" ht="24.2" customHeight="1">
      <c r="A327" s="35"/>
      <c r="B327" s="36"/>
      <c r="C327" s="188" t="s">
        <v>306</v>
      </c>
      <c r="D327" s="188" t="s">
        <v>130</v>
      </c>
      <c r="E327" s="189" t="s">
        <v>789</v>
      </c>
      <c r="F327" s="190" t="s">
        <v>790</v>
      </c>
      <c r="G327" s="191" t="s">
        <v>324</v>
      </c>
      <c r="H327" s="192">
        <v>50</v>
      </c>
      <c r="I327" s="193"/>
      <c r="J327" s="194">
        <f>ROUND(I327*H327,2)</f>
        <v>0</v>
      </c>
      <c r="K327" s="195"/>
      <c r="L327" s="40"/>
      <c r="M327" s="196" t="s">
        <v>1</v>
      </c>
      <c r="N327" s="197" t="s">
        <v>47</v>
      </c>
      <c r="O327" s="72"/>
      <c r="P327" s="198">
        <f>O327*H327</f>
        <v>0</v>
      </c>
      <c r="Q327" s="198">
        <v>0</v>
      </c>
      <c r="R327" s="198">
        <f>Q327*H327</f>
        <v>0</v>
      </c>
      <c r="S327" s="198">
        <v>0</v>
      </c>
      <c r="T327" s="19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219</v>
      </c>
      <c r="AT327" s="200" t="s">
        <v>130</v>
      </c>
      <c r="AU327" s="200" t="s">
        <v>92</v>
      </c>
      <c r="AY327" s="17" t="s">
        <v>127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7" t="s">
        <v>90</v>
      </c>
      <c r="BK327" s="201">
        <f>ROUND(I327*H327,2)</f>
        <v>0</v>
      </c>
      <c r="BL327" s="17" t="s">
        <v>219</v>
      </c>
      <c r="BM327" s="200" t="s">
        <v>432</v>
      </c>
    </row>
    <row r="328" spans="1:65" s="2" customFormat="1" ht="29.25">
      <c r="A328" s="35"/>
      <c r="B328" s="36"/>
      <c r="C328" s="37"/>
      <c r="D328" s="202" t="s">
        <v>135</v>
      </c>
      <c r="E328" s="37"/>
      <c r="F328" s="203" t="s">
        <v>791</v>
      </c>
      <c r="G328" s="37"/>
      <c r="H328" s="37"/>
      <c r="I328" s="204"/>
      <c r="J328" s="37"/>
      <c r="K328" s="37"/>
      <c r="L328" s="40"/>
      <c r="M328" s="205"/>
      <c r="N328" s="206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7" t="s">
        <v>135</v>
      </c>
      <c r="AU328" s="17" t="s">
        <v>92</v>
      </c>
    </row>
    <row r="329" spans="1:65" s="13" customFormat="1" ht="11.25">
      <c r="B329" s="207"/>
      <c r="C329" s="208"/>
      <c r="D329" s="202" t="s">
        <v>147</v>
      </c>
      <c r="E329" s="209" t="s">
        <v>1</v>
      </c>
      <c r="F329" s="210" t="s">
        <v>792</v>
      </c>
      <c r="G329" s="208"/>
      <c r="H329" s="211">
        <v>2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147</v>
      </c>
      <c r="AU329" s="217" t="s">
        <v>92</v>
      </c>
      <c r="AV329" s="13" t="s">
        <v>92</v>
      </c>
      <c r="AW329" s="13" t="s">
        <v>39</v>
      </c>
      <c r="AX329" s="13" t="s">
        <v>82</v>
      </c>
      <c r="AY329" s="217" t="s">
        <v>127</v>
      </c>
    </row>
    <row r="330" spans="1:65" s="13" customFormat="1" ht="11.25">
      <c r="B330" s="207"/>
      <c r="C330" s="208"/>
      <c r="D330" s="202" t="s">
        <v>147</v>
      </c>
      <c r="E330" s="209" t="s">
        <v>1</v>
      </c>
      <c r="F330" s="210" t="s">
        <v>793</v>
      </c>
      <c r="G330" s="208"/>
      <c r="H330" s="211">
        <v>18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147</v>
      </c>
      <c r="AU330" s="217" t="s">
        <v>92</v>
      </c>
      <c r="AV330" s="13" t="s">
        <v>92</v>
      </c>
      <c r="AW330" s="13" t="s">
        <v>39</v>
      </c>
      <c r="AX330" s="13" t="s">
        <v>82</v>
      </c>
      <c r="AY330" s="217" t="s">
        <v>127</v>
      </c>
    </row>
    <row r="331" spans="1:65" s="13" customFormat="1" ht="11.25">
      <c r="B331" s="207"/>
      <c r="C331" s="208"/>
      <c r="D331" s="202" t="s">
        <v>147</v>
      </c>
      <c r="E331" s="209" t="s">
        <v>1</v>
      </c>
      <c r="F331" s="210" t="s">
        <v>794</v>
      </c>
      <c r="G331" s="208"/>
      <c r="H331" s="211">
        <v>18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147</v>
      </c>
      <c r="AU331" s="217" t="s">
        <v>92</v>
      </c>
      <c r="AV331" s="13" t="s">
        <v>92</v>
      </c>
      <c r="AW331" s="13" t="s">
        <v>39</v>
      </c>
      <c r="AX331" s="13" t="s">
        <v>82</v>
      </c>
      <c r="AY331" s="217" t="s">
        <v>127</v>
      </c>
    </row>
    <row r="332" spans="1:65" s="13" customFormat="1" ht="11.25">
      <c r="B332" s="207"/>
      <c r="C332" s="208"/>
      <c r="D332" s="202" t="s">
        <v>147</v>
      </c>
      <c r="E332" s="209" t="s">
        <v>1</v>
      </c>
      <c r="F332" s="210" t="s">
        <v>795</v>
      </c>
      <c r="G332" s="208"/>
      <c r="H332" s="211">
        <v>12</v>
      </c>
      <c r="I332" s="212"/>
      <c r="J332" s="208"/>
      <c r="K332" s="208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147</v>
      </c>
      <c r="AU332" s="217" t="s">
        <v>92</v>
      </c>
      <c r="AV332" s="13" t="s">
        <v>92</v>
      </c>
      <c r="AW332" s="13" t="s">
        <v>39</v>
      </c>
      <c r="AX332" s="13" t="s">
        <v>82</v>
      </c>
      <c r="AY332" s="217" t="s">
        <v>127</v>
      </c>
    </row>
    <row r="333" spans="1:65" s="14" customFormat="1" ht="11.25">
      <c r="B333" s="218"/>
      <c r="C333" s="219"/>
      <c r="D333" s="202" t="s">
        <v>147</v>
      </c>
      <c r="E333" s="220" t="s">
        <v>1</v>
      </c>
      <c r="F333" s="221" t="s">
        <v>149</v>
      </c>
      <c r="G333" s="219"/>
      <c r="H333" s="222">
        <v>50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147</v>
      </c>
      <c r="AU333" s="228" t="s">
        <v>92</v>
      </c>
      <c r="AV333" s="14" t="s">
        <v>134</v>
      </c>
      <c r="AW333" s="14" t="s">
        <v>39</v>
      </c>
      <c r="AX333" s="14" t="s">
        <v>90</v>
      </c>
      <c r="AY333" s="228" t="s">
        <v>127</v>
      </c>
    </row>
    <row r="334" spans="1:65" s="2" customFormat="1" ht="24.2" customHeight="1">
      <c r="A334" s="35"/>
      <c r="B334" s="36"/>
      <c r="C334" s="188" t="s">
        <v>429</v>
      </c>
      <c r="D334" s="188" t="s">
        <v>130</v>
      </c>
      <c r="E334" s="189" t="s">
        <v>796</v>
      </c>
      <c r="F334" s="190" t="s">
        <v>797</v>
      </c>
      <c r="G334" s="191" t="s">
        <v>324</v>
      </c>
      <c r="H334" s="192">
        <v>1</v>
      </c>
      <c r="I334" s="193"/>
      <c r="J334" s="194">
        <f>ROUND(I334*H334,2)</f>
        <v>0</v>
      </c>
      <c r="K334" s="195"/>
      <c r="L334" s="40"/>
      <c r="M334" s="196" t="s">
        <v>1</v>
      </c>
      <c r="N334" s="197" t="s">
        <v>47</v>
      </c>
      <c r="O334" s="72"/>
      <c r="P334" s="198">
        <f>O334*H334</f>
        <v>0</v>
      </c>
      <c r="Q334" s="198">
        <v>0</v>
      </c>
      <c r="R334" s="198">
        <f>Q334*H334</f>
        <v>0</v>
      </c>
      <c r="S334" s="198">
        <v>0</v>
      </c>
      <c r="T334" s="19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0" t="s">
        <v>219</v>
      </c>
      <c r="AT334" s="200" t="s">
        <v>130</v>
      </c>
      <c r="AU334" s="200" t="s">
        <v>92</v>
      </c>
      <c r="AY334" s="17" t="s">
        <v>127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17" t="s">
        <v>90</v>
      </c>
      <c r="BK334" s="201">
        <f>ROUND(I334*H334,2)</f>
        <v>0</v>
      </c>
      <c r="BL334" s="17" t="s">
        <v>219</v>
      </c>
      <c r="BM334" s="200" t="s">
        <v>436</v>
      </c>
    </row>
    <row r="335" spans="1:65" s="2" customFormat="1" ht="11.25">
      <c r="A335" s="35"/>
      <c r="B335" s="36"/>
      <c r="C335" s="37"/>
      <c r="D335" s="202" t="s">
        <v>135</v>
      </c>
      <c r="E335" s="37"/>
      <c r="F335" s="203" t="s">
        <v>797</v>
      </c>
      <c r="G335" s="37"/>
      <c r="H335" s="37"/>
      <c r="I335" s="204"/>
      <c r="J335" s="37"/>
      <c r="K335" s="37"/>
      <c r="L335" s="40"/>
      <c r="M335" s="205"/>
      <c r="N335" s="206"/>
      <c r="O335" s="72"/>
      <c r="P335" s="72"/>
      <c r="Q335" s="72"/>
      <c r="R335" s="72"/>
      <c r="S335" s="72"/>
      <c r="T335" s="73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7" t="s">
        <v>135</v>
      </c>
      <c r="AU335" s="17" t="s">
        <v>92</v>
      </c>
    </row>
    <row r="336" spans="1:65" s="2" customFormat="1" ht="21.75" customHeight="1">
      <c r="A336" s="35"/>
      <c r="B336" s="36"/>
      <c r="C336" s="243" t="s">
        <v>313</v>
      </c>
      <c r="D336" s="243" t="s">
        <v>239</v>
      </c>
      <c r="E336" s="244" t="s">
        <v>798</v>
      </c>
      <c r="F336" s="245" t="s">
        <v>799</v>
      </c>
      <c r="G336" s="246" t="s">
        <v>324</v>
      </c>
      <c r="H336" s="247">
        <v>1</v>
      </c>
      <c r="I336" s="248"/>
      <c r="J336" s="249">
        <f>ROUND(I336*H336,2)</f>
        <v>0</v>
      </c>
      <c r="K336" s="250"/>
      <c r="L336" s="251"/>
      <c r="M336" s="252" t="s">
        <v>1</v>
      </c>
      <c r="N336" s="253" t="s">
        <v>47</v>
      </c>
      <c r="O336" s="72"/>
      <c r="P336" s="198">
        <f>O336*H336</f>
        <v>0</v>
      </c>
      <c r="Q336" s="198">
        <v>0</v>
      </c>
      <c r="R336" s="198">
        <f>Q336*H336</f>
        <v>0</v>
      </c>
      <c r="S336" s="198">
        <v>0</v>
      </c>
      <c r="T336" s="199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0" t="s">
        <v>264</v>
      </c>
      <c r="AT336" s="200" t="s">
        <v>239</v>
      </c>
      <c r="AU336" s="200" t="s">
        <v>92</v>
      </c>
      <c r="AY336" s="17" t="s">
        <v>127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17" t="s">
        <v>90</v>
      </c>
      <c r="BK336" s="201">
        <f>ROUND(I336*H336,2)</f>
        <v>0</v>
      </c>
      <c r="BL336" s="17" t="s">
        <v>219</v>
      </c>
      <c r="BM336" s="200" t="s">
        <v>442</v>
      </c>
    </row>
    <row r="337" spans="1:65" s="2" customFormat="1" ht="11.25">
      <c r="A337" s="35"/>
      <c r="B337" s="36"/>
      <c r="C337" s="37"/>
      <c r="D337" s="202" t="s">
        <v>135</v>
      </c>
      <c r="E337" s="37"/>
      <c r="F337" s="203" t="s">
        <v>799</v>
      </c>
      <c r="G337" s="37"/>
      <c r="H337" s="37"/>
      <c r="I337" s="204"/>
      <c r="J337" s="37"/>
      <c r="K337" s="37"/>
      <c r="L337" s="40"/>
      <c r="M337" s="205"/>
      <c r="N337" s="206"/>
      <c r="O337" s="72"/>
      <c r="P337" s="72"/>
      <c r="Q337" s="72"/>
      <c r="R337" s="72"/>
      <c r="S337" s="72"/>
      <c r="T337" s="73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7" t="s">
        <v>135</v>
      </c>
      <c r="AU337" s="17" t="s">
        <v>92</v>
      </c>
    </row>
    <row r="338" spans="1:65" s="12" customFormat="1" ht="25.9" customHeight="1">
      <c r="B338" s="172"/>
      <c r="C338" s="173"/>
      <c r="D338" s="174" t="s">
        <v>81</v>
      </c>
      <c r="E338" s="175" t="s">
        <v>239</v>
      </c>
      <c r="F338" s="175" t="s">
        <v>800</v>
      </c>
      <c r="G338" s="173"/>
      <c r="H338" s="173"/>
      <c r="I338" s="176"/>
      <c r="J338" s="177">
        <f>BK338</f>
        <v>0</v>
      </c>
      <c r="K338" s="173"/>
      <c r="L338" s="178"/>
      <c r="M338" s="179"/>
      <c r="N338" s="180"/>
      <c r="O338" s="180"/>
      <c r="P338" s="181">
        <f>P339+P342+P353</f>
        <v>0</v>
      </c>
      <c r="Q338" s="180"/>
      <c r="R338" s="181">
        <f>R339+R342+R353</f>
        <v>0</v>
      </c>
      <c r="S338" s="180"/>
      <c r="T338" s="182">
        <f>T339+T342+T353</f>
        <v>0</v>
      </c>
      <c r="AR338" s="183" t="s">
        <v>140</v>
      </c>
      <c r="AT338" s="184" t="s">
        <v>81</v>
      </c>
      <c r="AU338" s="184" t="s">
        <v>82</v>
      </c>
      <c r="AY338" s="183" t="s">
        <v>127</v>
      </c>
      <c r="BK338" s="185">
        <f>BK339+BK342+BK353</f>
        <v>0</v>
      </c>
    </row>
    <row r="339" spans="1:65" s="12" customFormat="1" ht="22.9" customHeight="1">
      <c r="B339" s="172"/>
      <c r="C339" s="173"/>
      <c r="D339" s="174" t="s">
        <v>81</v>
      </c>
      <c r="E339" s="186" t="s">
        <v>801</v>
      </c>
      <c r="F339" s="186" t="s">
        <v>802</v>
      </c>
      <c r="G339" s="173"/>
      <c r="H339" s="173"/>
      <c r="I339" s="176"/>
      <c r="J339" s="187">
        <f>BK339</f>
        <v>0</v>
      </c>
      <c r="K339" s="173"/>
      <c r="L339" s="178"/>
      <c r="M339" s="179"/>
      <c r="N339" s="180"/>
      <c r="O339" s="180"/>
      <c r="P339" s="181">
        <f>SUM(P340:P341)</f>
        <v>0</v>
      </c>
      <c r="Q339" s="180"/>
      <c r="R339" s="181">
        <f>SUM(R340:R341)</f>
        <v>0</v>
      </c>
      <c r="S339" s="180"/>
      <c r="T339" s="182">
        <f>SUM(T340:T341)</f>
        <v>0</v>
      </c>
      <c r="AR339" s="183" t="s">
        <v>140</v>
      </c>
      <c r="AT339" s="184" t="s">
        <v>81</v>
      </c>
      <c r="AU339" s="184" t="s">
        <v>90</v>
      </c>
      <c r="AY339" s="183" t="s">
        <v>127</v>
      </c>
      <c r="BK339" s="185">
        <f>SUM(BK340:BK341)</f>
        <v>0</v>
      </c>
    </row>
    <row r="340" spans="1:65" s="2" customFormat="1" ht="37.9" customHeight="1">
      <c r="A340" s="35"/>
      <c r="B340" s="36"/>
      <c r="C340" s="188" t="s">
        <v>439</v>
      </c>
      <c r="D340" s="188" t="s">
        <v>130</v>
      </c>
      <c r="E340" s="189" t="s">
        <v>803</v>
      </c>
      <c r="F340" s="190" t="s">
        <v>804</v>
      </c>
      <c r="G340" s="191" t="s">
        <v>324</v>
      </c>
      <c r="H340" s="192">
        <v>1</v>
      </c>
      <c r="I340" s="193"/>
      <c r="J340" s="194">
        <f>ROUND(I340*H340,2)</f>
        <v>0</v>
      </c>
      <c r="K340" s="195"/>
      <c r="L340" s="40"/>
      <c r="M340" s="196" t="s">
        <v>1</v>
      </c>
      <c r="N340" s="197" t="s">
        <v>47</v>
      </c>
      <c r="O340" s="72"/>
      <c r="P340" s="198">
        <f>O340*H340</f>
        <v>0</v>
      </c>
      <c r="Q340" s="198">
        <v>0</v>
      </c>
      <c r="R340" s="198">
        <f>Q340*H340</f>
        <v>0</v>
      </c>
      <c r="S340" s="198">
        <v>0</v>
      </c>
      <c r="T340" s="199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0" t="s">
        <v>359</v>
      </c>
      <c r="AT340" s="200" t="s">
        <v>130</v>
      </c>
      <c r="AU340" s="200" t="s">
        <v>92</v>
      </c>
      <c r="AY340" s="17" t="s">
        <v>127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17" t="s">
        <v>90</v>
      </c>
      <c r="BK340" s="201">
        <f>ROUND(I340*H340,2)</f>
        <v>0</v>
      </c>
      <c r="BL340" s="17" t="s">
        <v>359</v>
      </c>
      <c r="BM340" s="200" t="s">
        <v>447</v>
      </c>
    </row>
    <row r="341" spans="1:65" s="2" customFormat="1" ht="29.25">
      <c r="A341" s="35"/>
      <c r="B341" s="36"/>
      <c r="C341" s="37"/>
      <c r="D341" s="202" t="s">
        <v>135</v>
      </c>
      <c r="E341" s="37"/>
      <c r="F341" s="203" t="s">
        <v>805</v>
      </c>
      <c r="G341" s="37"/>
      <c r="H341" s="37"/>
      <c r="I341" s="204"/>
      <c r="J341" s="37"/>
      <c r="K341" s="37"/>
      <c r="L341" s="40"/>
      <c r="M341" s="205"/>
      <c r="N341" s="206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7" t="s">
        <v>135</v>
      </c>
      <c r="AU341" s="17" t="s">
        <v>92</v>
      </c>
    </row>
    <row r="342" spans="1:65" s="12" customFormat="1" ht="22.9" customHeight="1">
      <c r="B342" s="172"/>
      <c r="C342" s="173"/>
      <c r="D342" s="174" t="s">
        <v>81</v>
      </c>
      <c r="E342" s="186" t="s">
        <v>806</v>
      </c>
      <c r="F342" s="186" t="s">
        <v>807</v>
      </c>
      <c r="G342" s="173"/>
      <c r="H342" s="173"/>
      <c r="I342" s="176"/>
      <c r="J342" s="187">
        <f>BK342</f>
        <v>0</v>
      </c>
      <c r="K342" s="173"/>
      <c r="L342" s="178"/>
      <c r="M342" s="179"/>
      <c r="N342" s="180"/>
      <c r="O342" s="180"/>
      <c r="P342" s="181">
        <f>SUM(P343:P352)</f>
        <v>0</v>
      </c>
      <c r="Q342" s="180"/>
      <c r="R342" s="181">
        <f>SUM(R343:R352)</f>
        <v>0</v>
      </c>
      <c r="S342" s="180"/>
      <c r="T342" s="182">
        <f>SUM(T343:T352)</f>
        <v>0</v>
      </c>
      <c r="AR342" s="183" t="s">
        <v>140</v>
      </c>
      <c r="AT342" s="184" t="s">
        <v>81</v>
      </c>
      <c r="AU342" s="184" t="s">
        <v>90</v>
      </c>
      <c r="AY342" s="183" t="s">
        <v>127</v>
      </c>
      <c r="BK342" s="185">
        <f>SUM(BK343:BK352)</f>
        <v>0</v>
      </c>
    </row>
    <row r="343" spans="1:65" s="2" customFormat="1" ht="16.5" customHeight="1">
      <c r="A343" s="35"/>
      <c r="B343" s="36"/>
      <c r="C343" s="188" t="s">
        <v>318</v>
      </c>
      <c r="D343" s="188" t="s">
        <v>130</v>
      </c>
      <c r="E343" s="189" t="s">
        <v>808</v>
      </c>
      <c r="F343" s="190" t="s">
        <v>809</v>
      </c>
      <c r="G343" s="191" t="s">
        <v>324</v>
      </c>
      <c r="H343" s="192">
        <v>16</v>
      </c>
      <c r="I343" s="193"/>
      <c r="J343" s="194">
        <f>ROUND(I343*H343,2)</f>
        <v>0</v>
      </c>
      <c r="K343" s="195"/>
      <c r="L343" s="40"/>
      <c r="M343" s="196" t="s">
        <v>1</v>
      </c>
      <c r="N343" s="197" t="s">
        <v>47</v>
      </c>
      <c r="O343" s="72"/>
      <c r="P343" s="198">
        <f>O343*H343</f>
        <v>0</v>
      </c>
      <c r="Q343" s="198">
        <v>0</v>
      </c>
      <c r="R343" s="198">
        <f>Q343*H343</f>
        <v>0</v>
      </c>
      <c r="S343" s="198">
        <v>0</v>
      </c>
      <c r="T343" s="19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359</v>
      </c>
      <c r="AT343" s="200" t="s">
        <v>130</v>
      </c>
      <c r="AU343" s="200" t="s">
        <v>92</v>
      </c>
      <c r="AY343" s="17" t="s">
        <v>127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7" t="s">
        <v>90</v>
      </c>
      <c r="BK343" s="201">
        <f>ROUND(I343*H343,2)</f>
        <v>0</v>
      </c>
      <c r="BL343" s="17" t="s">
        <v>359</v>
      </c>
      <c r="BM343" s="200" t="s">
        <v>454</v>
      </c>
    </row>
    <row r="344" spans="1:65" s="2" customFormat="1" ht="48.75">
      <c r="A344" s="35"/>
      <c r="B344" s="36"/>
      <c r="C344" s="37"/>
      <c r="D344" s="202" t="s">
        <v>135</v>
      </c>
      <c r="E344" s="37"/>
      <c r="F344" s="203" t="s">
        <v>810</v>
      </c>
      <c r="G344" s="37"/>
      <c r="H344" s="37"/>
      <c r="I344" s="204"/>
      <c r="J344" s="37"/>
      <c r="K344" s="37"/>
      <c r="L344" s="40"/>
      <c r="M344" s="205"/>
      <c r="N344" s="206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7" t="s">
        <v>135</v>
      </c>
      <c r="AU344" s="17" t="s">
        <v>92</v>
      </c>
    </row>
    <row r="345" spans="1:65" s="13" customFormat="1" ht="11.25">
      <c r="B345" s="207"/>
      <c r="C345" s="208"/>
      <c r="D345" s="202" t="s">
        <v>147</v>
      </c>
      <c r="E345" s="209" t="s">
        <v>1</v>
      </c>
      <c r="F345" s="210" t="s">
        <v>811</v>
      </c>
      <c r="G345" s="208"/>
      <c r="H345" s="211">
        <v>8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147</v>
      </c>
      <c r="AU345" s="217" t="s">
        <v>92</v>
      </c>
      <c r="AV345" s="13" t="s">
        <v>92</v>
      </c>
      <c r="AW345" s="13" t="s">
        <v>39</v>
      </c>
      <c r="AX345" s="13" t="s">
        <v>82</v>
      </c>
      <c r="AY345" s="217" t="s">
        <v>127</v>
      </c>
    </row>
    <row r="346" spans="1:65" s="13" customFormat="1" ht="11.25">
      <c r="B346" s="207"/>
      <c r="C346" s="208"/>
      <c r="D346" s="202" t="s">
        <v>147</v>
      </c>
      <c r="E346" s="209" t="s">
        <v>1</v>
      </c>
      <c r="F346" s="210" t="s">
        <v>812</v>
      </c>
      <c r="G346" s="208"/>
      <c r="H346" s="211">
        <v>8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147</v>
      </c>
      <c r="AU346" s="217" t="s">
        <v>92</v>
      </c>
      <c r="AV346" s="13" t="s">
        <v>92</v>
      </c>
      <c r="AW346" s="13" t="s">
        <v>39</v>
      </c>
      <c r="AX346" s="13" t="s">
        <v>82</v>
      </c>
      <c r="AY346" s="217" t="s">
        <v>127</v>
      </c>
    </row>
    <row r="347" spans="1:65" s="14" customFormat="1" ht="11.25">
      <c r="B347" s="218"/>
      <c r="C347" s="219"/>
      <c r="D347" s="202" t="s">
        <v>147</v>
      </c>
      <c r="E347" s="220" t="s">
        <v>1</v>
      </c>
      <c r="F347" s="221" t="s">
        <v>149</v>
      </c>
      <c r="G347" s="219"/>
      <c r="H347" s="222">
        <v>16</v>
      </c>
      <c r="I347" s="223"/>
      <c r="J347" s="219"/>
      <c r="K347" s="219"/>
      <c r="L347" s="224"/>
      <c r="M347" s="225"/>
      <c r="N347" s="226"/>
      <c r="O347" s="226"/>
      <c r="P347" s="226"/>
      <c r="Q347" s="226"/>
      <c r="R347" s="226"/>
      <c r="S347" s="226"/>
      <c r="T347" s="227"/>
      <c r="AT347" s="228" t="s">
        <v>147</v>
      </c>
      <c r="AU347" s="228" t="s">
        <v>92</v>
      </c>
      <c r="AV347" s="14" t="s">
        <v>134</v>
      </c>
      <c r="AW347" s="14" t="s">
        <v>39</v>
      </c>
      <c r="AX347" s="14" t="s">
        <v>90</v>
      </c>
      <c r="AY347" s="228" t="s">
        <v>127</v>
      </c>
    </row>
    <row r="348" spans="1:65" s="2" customFormat="1" ht="16.5" customHeight="1">
      <c r="A348" s="35"/>
      <c r="B348" s="36"/>
      <c r="C348" s="188" t="s">
        <v>451</v>
      </c>
      <c r="D348" s="188" t="s">
        <v>130</v>
      </c>
      <c r="E348" s="189" t="s">
        <v>813</v>
      </c>
      <c r="F348" s="190" t="s">
        <v>814</v>
      </c>
      <c r="G348" s="191" t="s">
        <v>324</v>
      </c>
      <c r="H348" s="192">
        <v>4</v>
      </c>
      <c r="I348" s="193"/>
      <c r="J348" s="194">
        <f>ROUND(I348*H348,2)</f>
        <v>0</v>
      </c>
      <c r="K348" s="195"/>
      <c r="L348" s="40"/>
      <c r="M348" s="196" t="s">
        <v>1</v>
      </c>
      <c r="N348" s="197" t="s">
        <v>47</v>
      </c>
      <c r="O348" s="72"/>
      <c r="P348" s="198">
        <f>O348*H348</f>
        <v>0</v>
      </c>
      <c r="Q348" s="198">
        <v>0</v>
      </c>
      <c r="R348" s="198">
        <f>Q348*H348</f>
        <v>0</v>
      </c>
      <c r="S348" s="198">
        <v>0</v>
      </c>
      <c r="T348" s="19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0" t="s">
        <v>359</v>
      </c>
      <c r="AT348" s="200" t="s">
        <v>130</v>
      </c>
      <c r="AU348" s="200" t="s">
        <v>92</v>
      </c>
      <c r="AY348" s="17" t="s">
        <v>127</v>
      </c>
      <c r="BE348" s="201">
        <f>IF(N348="základní",J348,0)</f>
        <v>0</v>
      </c>
      <c r="BF348" s="201">
        <f>IF(N348="snížená",J348,0)</f>
        <v>0</v>
      </c>
      <c r="BG348" s="201">
        <f>IF(N348="zákl. přenesená",J348,0)</f>
        <v>0</v>
      </c>
      <c r="BH348" s="201">
        <f>IF(N348="sníž. přenesená",J348,0)</f>
        <v>0</v>
      </c>
      <c r="BI348" s="201">
        <f>IF(N348="nulová",J348,0)</f>
        <v>0</v>
      </c>
      <c r="BJ348" s="17" t="s">
        <v>90</v>
      </c>
      <c r="BK348" s="201">
        <f>ROUND(I348*H348,2)</f>
        <v>0</v>
      </c>
      <c r="BL348" s="17" t="s">
        <v>359</v>
      </c>
      <c r="BM348" s="200" t="s">
        <v>458</v>
      </c>
    </row>
    <row r="349" spans="1:65" s="2" customFormat="1" ht="48.75">
      <c r="A349" s="35"/>
      <c r="B349" s="36"/>
      <c r="C349" s="37"/>
      <c r="D349" s="202" t="s">
        <v>135</v>
      </c>
      <c r="E349" s="37"/>
      <c r="F349" s="203" t="s">
        <v>815</v>
      </c>
      <c r="G349" s="37"/>
      <c r="H349" s="37"/>
      <c r="I349" s="204"/>
      <c r="J349" s="37"/>
      <c r="K349" s="37"/>
      <c r="L349" s="40"/>
      <c r="M349" s="205"/>
      <c r="N349" s="206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7" t="s">
        <v>135</v>
      </c>
      <c r="AU349" s="17" t="s">
        <v>92</v>
      </c>
    </row>
    <row r="350" spans="1:65" s="13" customFormat="1" ht="11.25">
      <c r="B350" s="207"/>
      <c r="C350" s="208"/>
      <c r="D350" s="202" t="s">
        <v>147</v>
      </c>
      <c r="E350" s="209" t="s">
        <v>1</v>
      </c>
      <c r="F350" s="210" t="s">
        <v>816</v>
      </c>
      <c r="G350" s="208"/>
      <c r="H350" s="211">
        <v>2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147</v>
      </c>
      <c r="AU350" s="217" t="s">
        <v>92</v>
      </c>
      <c r="AV350" s="13" t="s">
        <v>92</v>
      </c>
      <c r="AW350" s="13" t="s">
        <v>39</v>
      </c>
      <c r="AX350" s="13" t="s">
        <v>82</v>
      </c>
      <c r="AY350" s="217" t="s">
        <v>127</v>
      </c>
    </row>
    <row r="351" spans="1:65" s="13" customFormat="1" ht="11.25">
      <c r="B351" s="207"/>
      <c r="C351" s="208"/>
      <c r="D351" s="202" t="s">
        <v>147</v>
      </c>
      <c r="E351" s="209" t="s">
        <v>1</v>
      </c>
      <c r="F351" s="210" t="s">
        <v>817</v>
      </c>
      <c r="G351" s="208"/>
      <c r="H351" s="211">
        <v>2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147</v>
      </c>
      <c r="AU351" s="217" t="s">
        <v>92</v>
      </c>
      <c r="AV351" s="13" t="s">
        <v>92</v>
      </c>
      <c r="AW351" s="13" t="s">
        <v>39</v>
      </c>
      <c r="AX351" s="13" t="s">
        <v>82</v>
      </c>
      <c r="AY351" s="217" t="s">
        <v>127</v>
      </c>
    </row>
    <row r="352" spans="1:65" s="14" customFormat="1" ht="11.25">
      <c r="B352" s="218"/>
      <c r="C352" s="219"/>
      <c r="D352" s="202" t="s">
        <v>147</v>
      </c>
      <c r="E352" s="220" t="s">
        <v>1</v>
      </c>
      <c r="F352" s="221" t="s">
        <v>149</v>
      </c>
      <c r="G352" s="219"/>
      <c r="H352" s="222">
        <v>4</v>
      </c>
      <c r="I352" s="223"/>
      <c r="J352" s="219"/>
      <c r="K352" s="219"/>
      <c r="L352" s="224"/>
      <c r="M352" s="225"/>
      <c r="N352" s="226"/>
      <c r="O352" s="226"/>
      <c r="P352" s="226"/>
      <c r="Q352" s="226"/>
      <c r="R352" s="226"/>
      <c r="S352" s="226"/>
      <c r="T352" s="227"/>
      <c r="AT352" s="228" t="s">
        <v>147</v>
      </c>
      <c r="AU352" s="228" t="s">
        <v>92</v>
      </c>
      <c r="AV352" s="14" t="s">
        <v>134</v>
      </c>
      <c r="AW352" s="14" t="s">
        <v>39</v>
      </c>
      <c r="AX352" s="14" t="s">
        <v>90</v>
      </c>
      <c r="AY352" s="228" t="s">
        <v>127</v>
      </c>
    </row>
    <row r="353" spans="1:65" s="12" customFormat="1" ht="22.9" customHeight="1">
      <c r="B353" s="172"/>
      <c r="C353" s="173"/>
      <c r="D353" s="174" t="s">
        <v>81</v>
      </c>
      <c r="E353" s="186" t="s">
        <v>818</v>
      </c>
      <c r="F353" s="186" t="s">
        <v>819</v>
      </c>
      <c r="G353" s="173"/>
      <c r="H353" s="173"/>
      <c r="I353" s="176"/>
      <c r="J353" s="187">
        <f>BK353</f>
        <v>0</v>
      </c>
      <c r="K353" s="173"/>
      <c r="L353" s="178"/>
      <c r="M353" s="179"/>
      <c r="N353" s="180"/>
      <c r="O353" s="180"/>
      <c r="P353" s="181">
        <f>SUM(P354:P373)</f>
        <v>0</v>
      </c>
      <c r="Q353" s="180"/>
      <c r="R353" s="181">
        <f>SUM(R354:R373)</f>
        <v>0</v>
      </c>
      <c r="S353" s="180"/>
      <c r="T353" s="182">
        <f>SUM(T354:T373)</f>
        <v>0</v>
      </c>
      <c r="AR353" s="183" t="s">
        <v>140</v>
      </c>
      <c r="AT353" s="184" t="s">
        <v>81</v>
      </c>
      <c r="AU353" s="184" t="s">
        <v>90</v>
      </c>
      <c r="AY353" s="183" t="s">
        <v>127</v>
      </c>
      <c r="BK353" s="185">
        <f>SUM(BK354:BK373)</f>
        <v>0</v>
      </c>
    </row>
    <row r="354" spans="1:65" s="2" customFormat="1" ht="24.2" customHeight="1">
      <c r="A354" s="35"/>
      <c r="B354" s="36"/>
      <c r="C354" s="188" t="s">
        <v>325</v>
      </c>
      <c r="D354" s="188" t="s">
        <v>130</v>
      </c>
      <c r="E354" s="189" t="s">
        <v>820</v>
      </c>
      <c r="F354" s="190" t="s">
        <v>821</v>
      </c>
      <c r="G354" s="191" t="s">
        <v>198</v>
      </c>
      <c r="H354" s="192">
        <v>25</v>
      </c>
      <c r="I354" s="193"/>
      <c r="J354" s="194">
        <f>ROUND(I354*H354,2)</f>
        <v>0</v>
      </c>
      <c r="K354" s="195"/>
      <c r="L354" s="40"/>
      <c r="M354" s="196" t="s">
        <v>1</v>
      </c>
      <c r="N354" s="197" t="s">
        <v>47</v>
      </c>
      <c r="O354" s="72"/>
      <c r="P354" s="198">
        <f>O354*H354</f>
        <v>0</v>
      </c>
      <c r="Q354" s="198">
        <v>0</v>
      </c>
      <c r="R354" s="198">
        <f>Q354*H354</f>
        <v>0</v>
      </c>
      <c r="S354" s="198">
        <v>0</v>
      </c>
      <c r="T354" s="19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0" t="s">
        <v>359</v>
      </c>
      <c r="AT354" s="200" t="s">
        <v>130</v>
      </c>
      <c r="AU354" s="200" t="s">
        <v>92</v>
      </c>
      <c r="AY354" s="17" t="s">
        <v>127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7" t="s">
        <v>90</v>
      </c>
      <c r="BK354" s="201">
        <f>ROUND(I354*H354,2)</f>
        <v>0</v>
      </c>
      <c r="BL354" s="17" t="s">
        <v>359</v>
      </c>
      <c r="BM354" s="200" t="s">
        <v>464</v>
      </c>
    </row>
    <row r="355" spans="1:65" s="2" customFormat="1" ht="39">
      <c r="A355" s="35"/>
      <c r="B355" s="36"/>
      <c r="C355" s="37"/>
      <c r="D355" s="202" t="s">
        <v>135</v>
      </c>
      <c r="E355" s="37"/>
      <c r="F355" s="203" t="s">
        <v>822</v>
      </c>
      <c r="G355" s="37"/>
      <c r="H355" s="37"/>
      <c r="I355" s="204"/>
      <c r="J355" s="37"/>
      <c r="K355" s="37"/>
      <c r="L355" s="40"/>
      <c r="M355" s="205"/>
      <c r="N355" s="206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7" t="s">
        <v>135</v>
      </c>
      <c r="AU355" s="17" t="s">
        <v>92</v>
      </c>
    </row>
    <row r="356" spans="1:65" s="13" customFormat="1" ht="11.25">
      <c r="B356" s="207"/>
      <c r="C356" s="208"/>
      <c r="D356" s="202" t="s">
        <v>147</v>
      </c>
      <c r="E356" s="209" t="s">
        <v>1</v>
      </c>
      <c r="F356" s="210" t="s">
        <v>823</v>
      </c>
      <c r="G356" s="208"/>
      <c r="H356" s="211">
        <v>25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147</v>
      </c>
      <c r="AU356" s="217" t="s">
        <v>92</v>
      </c>
      <c r="AV356" s="13" t="s">
        <v>92</v>
      </c>
      <c r="AW356" s="13" t="s">
        <v>39</v>
      </c>
      <c r="AX356" s="13" t="s">
        <v>82</v>
      </c>
      <c r="AY356" s="217" t="s">
        <v>127</v>
      </c>
    </row>
    <row r="357" spans="1:65" s="14" customFormat="1" ht="11.25">
      <c r="B357" s="218"/>
      <c r="C357" s="219"/>
      <c r="D357" s="202" t="s">
        <v>147</v>
      </c>
      <c r="E357" s="220" t="s">
        <v>1</v>
      </c>
      <c r="F357" s="221" t="s">
        <v>149</v>
      </c>
      <c r="G357" s="219"/>
      <c r="H357" s="222">
        <v>25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147</v>
      </c>
      <c r="AU357" s="228" t="s">
        <v>92</v>
      </c>
      <c r="AV357" s="14" t="s">
        <v>134</v>
      </c>
      <c r="AW357" s="14" t="s">
        <v>39</v>
      </c>
      <c r="AX357" s="14" t="s">
        <v>90</v>
      </c>
      <c r="AY357" s="228" t="s">
        <v>127</v>
      </c>
    </row>
    <row r="358" spans="1:65" s="2" customFormat="1" ht="24.2" customHeight="1">
      <c r="A358" s="35"/>
      <c r="B358" s="36"/>
      <c r="C358" s="188" t="s">
        <v>461</v>
      </c>
      <c r="D358" s="188" t="s">
        <v>130</v>
      </c>
      <c r="E358" s="189" t="s">
        <v>824</v>
      </c>
      <c r="F358" s="190" t="s">
        <v>825</v>
      </c>
      <c r="G358" s="191" t="s">
        <v>198</v>
      </c>
      <c r="H358" s="192">
        <v>25</v>
      </c>
      <c r="I358" s="193"/>
      <c r="J358" s="194">
        <f>ROUND(I358*H358,2)</f>
        <v>0</v>
      </c>
      <c r="K358" s="195"/>
      <c r="L358" s="40"/>
      <c r="M358" s="196" t="s">
        <v>1</v>
      </c>
      <c r="N358" s="197" t="s">
        <v>47</v>
      </c>
      <c r="O358" s="72"/>
      <c r="P358" s="198">
        <f>O358*H358</f>
        <v>0</v>
      </c>
      <c r="Q358" s="198">
        <v>0</v>
      </c>
      <c r="R358" s="198">
        <f>Q358*H358</f>
        <v>0</v>
      </c>
      <c r="S358" s="198">
        <v>0</v>
      </c>
      <c r="T358" s="199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0" t="s">
        <v>359</v>
      </c>
      <c r="AT358" s="200" t="s">
        <v>130</v>
      </c>
      <c r="AU358" s="200" t="s">
        <v>92</v>
      </c>
      <c r="AY358" s="17" t="s">
        <v>127</v>
      </c>
      <c r="BE358" s="201">
        <f>IF(N358="základní",J358,0)</f>
        <v>0</v>
      </c>
      <c r="BF358" s="201">
        <f>IF(N358="snížená",J358,0)</f>
        <v>0</v>
      </c>
      <c r="BG358" s="201">
        <f>IF(N358="zákl. přenesená",J358,0)</f>
        <v>0</v>
      </c>
      <c r="BH358" s="201">
        <f>IF(N358="sníž. přenesená",J358,0)</f>
        <v>0</v>
      </c>
      <c r="BI358" s="201">
        <f>IF(N358="nulová",J358,0)</f>
        <v>0</v>
      </c>
      <c r="BJ358" s="17" t="s">
        <v>90</v>
      </c>
      <c r="BK358" s="201">
        <f>ROUND(I358*H358,2)</f>
        <v>0</v>
      </c>
      <c r="BL358" s="17" t="s">
        <v>359</v>
      </c>
      <c r="BM358" s="200" t="s">
        <v>469</v>
      </c>
    </row>
    <row r="359" spans="1:65" s="2" customFormat="1" ht="39">
      <c r="A359" s="35"/>
      <c r="B359" s="36"/>
      <c r="C359" s="37"/>
      <c r="D359" s="202" t="s">
        <v>135</v>
      </c>
      <c r="E359" s="37"/>
      <c r="F359" s="203" t="s">
        <v>826</v>
      </c>
      <c r="G359" s="37"/>
      <c r="H359" s="37"/>
      <c r="I359" s="204"/>
      <c r="J359" s="37"/>
      <c r="K359" s="37"/>
      <c r="L359" s="40"/>
      <c r="M359" s="205"/>
      <c r="N359" s="206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7" t="s">
        <v>135</v>
      </c>
      <c r="AU359" s="17" t="s">
        <v>92</v>
      </c>
    </row>
    <row r="360" spans="1:65" s="2" customFormat="1" ht="24.2" customHeight="1">
      <c r="A360" s="35"/>
      <c r="B360" s="36"/>
      <c r="C360" s="188" t="s">
        <v>329</v>
      </c>
      <c r="D360" s="188" t="s">
        <v>130</v>
      </c>
      <c r="E360" s="189" t="s">
        <v>827</v>
      </c>
      <c r="F360" s="190" t="s">
        <v>828</v>
      </c>
      <c r="G360" s="191" t="s">
        <v>198</v>
      </c>
      <c r="H360" s="192">
        <v>25</v>
      </c>
      <c r="I360" s="193"/>
      <c r="J360" s="194">
        <f>ROUND(I360*H360,2)</f>
        <v>0</v>
      </c>
      <c r="K360" s="195"/>
      <c r="L360" s="40"/>
      <c r="M360" s="196" t="s">
        <v>1</v>
      </c>
      <c r="N360" s="197" t="s">
        <v>47</v>
      </c>
      <c r="O360" s="72"/>
      <c r="P360" s="198">
        <f>O360*H360</f>
        <v>0</v>
      </c>
      <c r="Q360" s="198">
        <v>0</v>
      </c>
      <c r="R360" s="198">
        <f>Q360*H360</f>
        <v>0</v>
      </c>
      <c r="S360" s="198">
        <v>0</v>
      </c>
      <c r="T360" s="199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0" t="s">
        <v>359</v>
      </c>
      <c r="AT360" s="200" t="s">
        <v>130</v>
      </c>
      <c r="AU360" s="200" t="s">
        <v>92</v>
      </c>
      <c r="AY360" s="17" t="s">
        <v>127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17" t="s">
        <v>90</v>
      </c>
      <c r="BK360" s="201">
        <f>ROUND(I360*H360,2)</f>
        <v>0</v>
      </c>
      <c r="BL360" s="17" t="s">
        <v>359</v>
      </c>
      <c r="BM360" s="200" t="s">
        <v>475</v>
      </c>
    </row>
    <row r="361" spans="1:65" s="2" customFormat="1" ht="39">
      <c r="A361" s="35"/>
      <c r="B361" s="36"/>
      <c r="C361" s="37"/>
      <c r="D361" s="202" t="s">
        <v>135</v>
      </c>
      <c r="E361" s="37"/>
      <c r="F361" s="203" t="s">
        <v>829</v>
      </c>
      <c r="G361" s="37"/>
      <c r="H361" s="37"/>
      <c r="I361" s="204"/>
      <c r="J361" s="37"/>
      <c r="K361" s="37"/>
      <c r="L361" s="40"/>
      <c r="M361" s="205"/>
      <c r="N361" s="206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7" t="s">
        <v>135</v>
      </c>
      <c r="AU361" s="17" t="s">
        <v>92</v>
      </c>
    </row>
    <row r="362" spans="1:65" s="2" customFormat="1" ht="24.2" customHeight="1">
      <c r="A362" s="35"/>
      <c r="B362" s="36"/>
      <c r="C362" s="188" t="s">
        <v>472</v>
      </c>
      <c r="D362" s="188" t="s">
        <v>130</v>
      </c>
      <c r="E362" s="189" t="s">
        <v>830</v>
      </c>
      <c r="F362" s="190" t="s">
        <v>831</v>
      </c>
      <c r="G362" s="191" t="s">
        <v>198</v>
      </c>
      <c r="H362" s="192">
        <v>25</v>
      </c>
      <c r="I362" s="193"/>
      <c r="J362" s="194">
        <f>ROUND(I362*H362,2)</f>
        <v>0</v>
      </c>
      <c r="K362" s="195"/>
      <c r="L362" s="40"/>
      <c r="M362" s="196" t="s">
        <v>1</v>
      </c>
      <c r="N362" s="197" t="s">
        <v>47</v>
      </c>
      <c r="O362" s="72"/>
      <c r="P362" s="198">
        <f>O362*H362</f>
        <v>0</v>
      </c>
      <c r="Q362" s="198">
        <v>0</v>
      </c>
      <c r="R362" s="198">
        <f>Q362*H362</f>
        <v>0</v>
      </c>
      <c r="S362" s="198">
        <v>0</v>
      </c>
      <c r="T362" s="199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0" t="s">
        <v>359</v>
      </c>
      <c r="AT362" s="200" t="s">
        <v>130</v>
      </c>
      <c r="AU362" s="200" t="s">
        <v>92</v>
      </c>
      <c r="AY362" s="17" t="s">
        <v>127</v>
      </c>
      <c r="BE362" s="201">
        <f>IF(N362="základní",J362,0)</f>
        <v>0</v>
      </c>
      <c r="BF362" s="201">
        <f>IF(N362="snížená",J362,0)</f>
        <v>0</v>
      </c>
      <c r="BG362" s="201">
        <f>IF(N362="zákl. přenesená",J362,0)</f>
        <v>0</v>
      </c>
      <c r="BH362" s="201">
        <f>IF(N362="sníž. přenesená",J362,0)</f>
        <v>0</v>
      </c>
      <c r="BI362" s="201">
        <f>IF(N362="nulová",J362,0)</f>
        <v>0</v>
      </c>
      <c r="BJ362" s="17" t="s">
        <v>90</v>
      </c>
      <c r="BK362" s="201">
        <f>ROUND(I362*H362,2)</f>
        <v>0</v>
      </c>
      <c r="BL362" s="17" t="s">
        <v>359</v>
      </c>
      <c r="BM362" s="200" t="s">
        <v>481</v>
      </c>
    </row>
    <row r="363" spans="1:65" s="2" customFormat="1" ht="39">
      <c r="A363" s="35"/>
      <c r="B363" s="36"/>
      <c r="C363" s="37"/>
      <c r="D363" s="202" t="s">
        <v>135</v>
      </c>
      <c r="E363" s="37"/>
      <c r="F363" s="203" t="s">
        <v>832</v>
      </c>
      <c r="G363" s="37"/>
      <c r="H363" s="37"/>
      <c r="I363" s="204"/>
      <c r="J363" s="37"/>
      <c r="K363" s="37"/>
      <c r="L363" s="40"/>
      <c r="M363" s="205"/>
      <c r="N363" s="206"/>
      <c r="O363" s="72"/>
      <c r="P363" s="72"/>
      <c r="Q363" s="72"/>
      <c r="R363" s="72"/>
      <c r="S363" s="72"/>
      <c r="T363" s="7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7" t="s">
        <v>135</v>
      </c>
      <c r="AU363" s="17" t="s">
        <v>92</v>
      </c>
    </row>
    <row r="364" spans="1:65" s="2" customFormat="1" ht="24.2" customHeight="1">
      <c r="A364" s="35"/>
      <c r="B364" s="36"/>
      <c r="C364" s="188" t="s">
        <v>336</v>
      </c>
      <c r="D364" s="188" t="s">
        <v>130</v>
      </c>
      <c r="E364" s="189" t="s">
        <v>833</v>
      </c>
      <c r="F364" s="190" t="s">
        <v>834</v>
      </c>
      <c r="G364" s="191" t="s">
        <v>198</v>
      </c>
      <c r="H364" s="192">
        <v>50</v>
      </c>
      <c r="I364" s="193"/>
      <c r="J364" s="194">
        <f>ROUND(I364*H364,2)</f>
        <v>0</v>
      </c>
      <c r="K364" s="195"/>
      <c r="L364" s="40"/>
      <c r="M364" s="196" t="s">
        <v>1</v>
      </c>
      <c r="N364" s="197" t="s">
        <v>47</v>
      </c>
      <c r="O364" s="72"/>
      <c r="P364" s="198">
        <f>O364*H364</f>
        <v>0</v>
      </c>
      <c r="Q364" s="198">
        <v>0</v>
      </c>
      <c r="R364" s="198">
        <f>Q364*H364</f>
        <v>0</v>
      </c>
      <c r="S364" s="198">
        <v>0</v>
      </c>
      <c r="T364" s="19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0" t="s">
        <v>359</v>
      </c>
      <c r="AT364" s="200" t="s">
        <v>130</v>
      </c>
      <c r="AU364" s="200" t="s">
        <v>92</v>
      </c>
      <c r="AY364" s="17" t="s">
        <v>127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7" t="s">
        <v>90</v>
      </c>
      <c r="BK364" s="201">
        <f>ROUND(I364*H364,2)</f>
        <v>0</v>
      </c>
      <c r="BL364" s="17" t="s">
        <v>359</v>
      </c>
      <c r="BM364" s="200" t="s">
        <v>485</v>
      </c>
    </row>
    <row r="365" spans="1:65" s="2" customFormat="1" ht="19.5">
      <c r="A365" s="35"/>
      <c r="B365" s="36"/>
      <c r="C365" s="37"/>
      <c r="D365" s="202" t="s">
        <v>135</v>
      </c>
      <c r="E365" s="37"/>
      <c r="F365" s="203" t="s">
        <v>835</v>
      </c>
      <c r="G365" s="37"/>
      <c r="H365" s="37"/>
      <c r="I365" s="204"/>
      <c r="J365" s="37"/>
      <c r="K365" s="37"/>
      <c r="L365" s="40"/>
      <c r="M365" s="205"/>
      <c r="N365" s="206"/>
      <c r="O365" s="72"/>
      <c r="P365" s="72"/>
      <c r="Q365" s="72"/>
      <c r="R365" s="72"/>
      <c r="S365" s="72"/>
      <c r="T365" s="73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7" t="s">
        <v>135</v>
      </c>
      <c r="AU365" s="17" t="s">
        <v>92</v>
      </c>
    </row>
    <row r="366" spans="1:65" s="2" customFormat="1" ht="24.2" customHeight="1">
      <c r="A366" s="35"/>
      <c r="B366" s="36"/>
      <c r="C366" s="188" t="s">
        <v>482</v>
      </c>
      <c r="D366" s="188" t="s">
        <v>130</v>
      </c>
      <c r="E366" s="189" t="s">
        <v>836</v>
      </c>
      <c r="F366" s="190" t="s">
        <v>837</v>
      </c>
      <c r="G366" s="191" t="s">
        <v>198</v>
      </c>
      <c r="H366" s="192">
        <v>32</v>
      </c>
      <c r="I366" s="193"/>
      <c r="J366" s="194">
        <f>ROUND(I366*H366,2)</f>
        <v>0</v>
      </c>
      <c r="K366" s="195"/>
      <c r="L366" s="40"/>
      <c r="M366" s="196" t="s">
        <v>1</v>
      </c>
      <c r="N366" s="197" t="s">
        <v>47</v>
      </c>
      <c r="O366" s="72"/>
      <c r="P366" s="198">
        <f>O366*H366</f>
        <v>0</v>
      </c>
      <c r="Q366" s="198">
        <v>0</v>
      </c>
      <c r="R366" s="198">
        <f>Q366*H366</f>
        <v>0</v>
      </c>
      <c r="S366" s="198">
        <v>0</v>
      </c>
      <c r="T366" s="199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0" t="s">
        <v>359</v>
      </c>
      <c r="AT366" s="200" t="s">
        <v>130</v>
      </c>
      <c r="AU366" s="200" t="s">
        <v>92</v>
      </c>
      <c r="AY366" s="17" t="s">
        <v>127</v>
      </c>
      <c r="BE366" s="201">
        <f>IF(N366="základní",J366,0)</f>
        <v>0</v>
      </c>
      <c r="BF366" s="201">
        <f>IF(N366="snížená",J366,0)</f>
        <v>0</v>
      </c>
      <c r="BG366" s="201">
        <f>IF(N366="zákl. přenesená",J366,0)</f>
        <v>0</v>
      </c>
      <c r="BH366" s="201">
        <f>IF(N366="sníž. přenesená",J366,0)</f>
        <v>0</v>
      </c>
      <c r="BI366" s="201">
        <f>IF(N366="nulová",J366,0)</f>
        <v>0</v>
      </c>
      <c r="BJ366" s="17" t="s">
        <v>90</v>
      </c>
      <c r="BK366" s="201">
        <f>ROUND(I366*H366,2)</f>
        <v>0</v>
      </c>
      <c r="BL366" s="17" t="s">
        <v>359</v>
      </c>
      <c r="BM366" s="200" t="s">
        <v>491</v>
      </c>
    </row>
    <row r="367" spans="1:65" s="2" customFormat="1" ht="19.5">
      <c r="A367" s="35"/>
      <c r="B367" s="36"/>
      <c r="C367" s="37"/>
      <c r="D367" s="202" t="s">
        <v>135</v>
      </c>
      <c r="E367" s="37"/>
      <c r="F367" s="203" t="s">
        <v>838</v>
      </c>
      <c r="G367" s="37"/>
      <c r="H367" s="37"/>
      <c r="I367" s="204"/>
      <c r="J367" s="37"/>
      <c r="K367" s="37"/>
      <c r="L367" s="40"/>
      <c r="M367" s="205"/>
      <c r="N367" s="206"/>
      <c r="O367" s="72"/>
      <c r="P367" s="72"/>
      <c r="Q367" s="72"/>
      <c r="R367" s="72"/>
      <c r="S367" s="72"/>
      <c r="T367" s="73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7" t="s">
        <v>135</v>
      </c>
      <c r="AU367" s="17" t="s">
        <v>92</v>
      </c>
    </row>
    <row r="368" spans="1:65" s="13" customFormat="1" ht="11.25">
      <c r="B368" s="207"/>
      <c r="C368" s="208"/>
      <c r="D368" s="202" t="s">
        <v>147</v>
      </c>
      <c r="E368" s="209" t="s">
        <v>1</v>
      </c>
      <c r="F368" s="210" t="s">
        <v>839</v>
      </c>
      <c r="G368" s="208"/>
      <c r="H368" s="211">
        <v>32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147</v>
      </c>
      <c r="AU368" s="217" t="s">
        <v>92</v>
      </c>
      <c r="AV368" s="13" t="s">
        <v>92</v>
      </c>
      <c r="AW368" s="13" t="s">
        <v>39</v>
      </c>
      <c r="AX368" s="13" t="s">
        <v>82</v>
      </c>
      <c r="AY368" s="217" t="s">
        <v>127</v>
      </c>
    </row>
    <row r="369" spans="1:65" s="14" customFormat="1" ht="11.25">
      <c r="B369" s="218"/>
      <c r="C369" s="219"/>
      <c r="D369" s="202" t="s">
        <v>147</v>
      </c>
      <c r="E369" s="220" t="s">
        <v>1</v>
      </c>
      <c r="F369" s="221" t="s">
        <v>149</v>
      </c>
      <c r="G369" s="219"/>
      <c r="H369" s="222">
        <v>32</v>
      </c>
      <c r="I369" s="223"/>
      <c r="J369" s="219"/>
      <c r="K369" s="219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147</v>
      </c>
      <c r="AU369" s="228" t="s">
        <v>92</v>
      </c>
      <c r="AV369" s="14" t="s">
        <v>134</v>
      </c>
      <c r="AW369" s="14" t="s">
        <v>39</v>
      </c>
      <c r="AX369" s="14" t="s">
        <v>90</v>
      </c>
      <c r="AY369" s="228" t="s">
        <v>127</v>
      </c>
    </row>
    <row r="370" spans="1:65" s="2" customFormat="1" ht="33" customHeight="1">
      <c r="A370" s="35"/>
      <c r="B370" s="36"/>
      <c r="C370" s="243" t="s">
        <v>342</v>
      </c>
      <c r="D370" s="243" t="s">
        <v>239</v>
      </c>
      <c r="E370" s="244" t="s">
        <v>840</v>
      </c>
      <c r="F370" s="245" t="s">
        <v>841</v>
      </c>
      <c r="G370" s="246" t="s">
        <v>198</v>
      </c>
      <c r="H370" s="247">
        <v>33.6</v>
      </c>
      <c r="I370" s="248"/>
      <c r="J370" s="249">
        <f>ROUND(I370*H370,2)</f>
        <v>0</v>
      </c>
      <c r="K370" s="250"/>
      <c r="L370" s="251"/>
      <c r="M370" s="252" t="s">
        <v>1</v>
      </c>
      <c r="N370" s="253" t="s">
        <v>47</v>
      </c>
      <c r="O370" s="72"/>
      <c r="P370" s="198">
        <f>O370*H370</f>
        <v>0</v>
      </c>
      <c r="Q370" s="198">
        <v>0</v>
      </c>
      <c r="R370" s="198">
        <f>Q370*H370</f>
        <v>0</v>
      </c>
      <c r="S370" s="198">
        <v>0</v>
      </c>
      <c r="T370" s="199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0" t="s">
        <v>842</v>
      </c>
      <c r="AT370" s="200" t="s">
        <v>239</v>
      </c>
      <c r="AU370" s="200" t="s">
        <v>92</v>
      </c>
      <c r="AY370" s="17" t="s">
        <v>127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17" t="s">
        <v>90</v>
      </c>
      <c r="BK370" s="201">
        <f>ROUND(I370*H370,2)</f>
        <v>0</v>
      </c>
      <c r="BL370" s="17" t="s">
        <v>359</v>
      </c>
      <c r="BM370" s="200" t="s">
        <v>497</v>
      </c>
    </row>
    <row r="371" spans="1:65" s="2" customFormat="1" ht="19.5">
      <c r="A371" s="35"/>
      <c r="B371" s="36"/>
      <c r="C371" s="37"/>
      <c r="D371" s="202" t="s">
        <v>135</v>
      </c>
      <c r="E371" s="37"/>
      <c r="F371" s="203" t="s">
        <v>841</v>
      </c>
      <c r="G371" s="37"/>
      <c r="H371" s="37"/>
      <c r="I371" s="204"/>
      <c r="J371" s="37"/>
      <c r="K371" s="37"/>
      <c r="L371" s="40"/>
      <c r="M371" s="205"/>
      <c r="N371" s="206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7" t="s">
        <v>135</v>
      </c>
      <c r="AU371" s="17" t="s">
        <v>92</v>
      </c>
    </row>
    <row r="372" spans="1:65" s="13" customFormat="1" ht="11.25">
      <c r="B372" s="207"/>
      <c r="C372" s="208"/>
      <c r="D372" s="202" t="s">
        <v>147</v>
      </c>
      <c r="E372" s="209" t="s">
        <v>1</v>
      </c>
      <c r="F372" s="210" t="s">
        <v>843</v>
      </c>
      <c r="G372" s="208"/>
      <c r="H372" s="211">
        <v>33.6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147</v>
      </c>
      <c r="AU372" s="217" t="s">
        <v>92</v>
      </c>
      <c r="AV372" s="13" t="s">
        <v>92</v>
      </c>
      <c r="AW372" s="13" t="s">
        <v>39</v>
      </c>
      <c r="AX372" s="13" t="s">
        <v>82</v>
      </c>
      <c r="AY372" s="217" t="s">
        <v>127</v>
      </c>
    </row>
    <row r="373" spans="1:65" s="14" customFormat="1" ht="11.25">
      <c r="B373" s="218"/>
      <c r="C373" s="219"/>
      <c r="D373" s="202" t="s">
        <v>147</v>
      </c>
      <c r="E373" s="220" t="s">
        <v>1</v>
      </c>
      <c r="F373" s="221" t="s">
        <v>149</v>
      </c>
      <c r="G373" s="219"/>
      <c r="H373" s="222">
        <v>33.6</v>
      </c>
      <c r="I373" s="223"/>
      <c r="J373" s="219"/>
      <c r="K373" s="219"/>
      <c r="L373" s="224"/>
      <c r="M373" s="254"/>
      <c r="N373" s="255"/>
      <c r="O373" s="255"/>
      <c r="P373" s="255"/>
      <c r="Q373" s="255"/>
      <c r="R373" s="255"/>
      <c r="S373" s="255"/>
      <c r="T373" s="256"/>
      <c r="AT373" s="228" t="s">
        <v>147</v>
      </c>
      <c r="AU373" s="228" t="s">
        <v>92</v>
      </c>
      <c r="AV373" s="14" t="s">
        <v>134</v>
      </c>
      <c r="AW373" s="14" t="s">
        <v>39</v>
      </c>
      <c r="AX373" s="14" t="s">
        <v>90</v>
      </c>
      <c r="AY373" s="228" t="s">
        <v>127</v>
      </c>
    </row>
    <row r="374" spans="1:65" s="2" customFormat="1" ht="6.95" customHeight="1">
      <c r="A374" s="35"/>
      <c r="B374" s="55"/>
      <c r="C374" s="56"/>
      <c r="D374" s="56"/>
      <c r="E374" s="56"/>
      <c r="F374" s="56"/>
      <c r="G374" s="56"/>
      <c r="H374" s="56"/>
      <c r="I374" s="56"/>
      <c r="J374" s="56"/>
      <c r="K374" s="56"/>
      <c r="L374" s="40"/>
      <c r="M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</row>
  </sheetData>
  <sheetProtection algorithmName="SHA-512" hashValue="mmYKGqOzTup6hOKmEOeGlOxqqCjZ4OVaGJR88o9/o1ZFNlYXsyQzHqnR9YuZ3DddVEctSsZbGrn6pSM/DICTxQ==" saltValue="mn1t/Ep4YAqTS/fz4OwGUyK35QbtVWtu5UVaYtxjYqUyUjPcIXafI58Wcfk1d1Aty5qVD8xBD25iWiQhqp8voA==" spinCount="100000" sheet="1" objects="1" scenarios="1" formatColumns="0" formatRows="0" autoFilter="0"/>
  <autoFilter ref="C128:K373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00 - VRN</vt:lpstr>
      <vt:lpstr>SO 01 - Oprava tramvajové...</vt:lpstr>
      <vt:lpstr>SO 02 - Oprava přilehlých...</vt:lpstr>
      <vt:lpstr>'Rekapitulace stavby'!Názvy_tisku</vt:lpstr>
      <vt:lpstr>'SO 00 - VRN'!Názvy_tisku</vt:lpstr>
      <vt:lpstr>'SO 01 - Oprava tramvajové...'!Názvy_tisku</vt:lpstr>
      <vt:lpstr>'SO 02 - Oprava přilehlých...'!Názvy_tisku</vt:lpstr>
      <vt:lpstr>'Rekapitulace stavby'!Oblast_tisku</vt:lpstr>
      <vt:lpstr>'SO 00 - VRN'!Oblast_tisku</vt:lpstr>
      <vt:lpstr>'SO 01 - Oprava tramvajové...'!Oblast_tisku</vt:lpstr>
      <vt:lpstr>'SO 02 - Oprava přilehlých...'!Oblast_tisku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 Radim, Ing.</dc:creator>
  <cp:lastModifiedBy>Duda Vlastimil, Ing.</cp:lastModifiedBy>
  <dcterms:created xsi:type="dcterms:W3CDTF">2022-08-17T05:41:13Z</dcterms:created>
  <dcterms:modified xsi:type="dcterms:W3CDTF">2022-08-31T11:26:06Z</dcterms:modified>
</cp:coreProperties>
</file>